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20" yWindow="0" windowWidth="18600" windowHeight="12225" activeTab="0"/>
  </bookViews>
  <sheets>
    <sheet name="Dixon Test" sheetId="1" r:id="rId1"/>
  </sheets>
  <definedNames>
    <definedName name="_xlnm.Print_Area" localSheetId="0">'Dixon Test'!$A$1:$R$82</definedName>
  </definedNames>
  <calcPr fullCalcOnLoad="1"/>
</workbook>
</file>

<file path=xl/sharedStrings.xml><?xml version="1.0" encoding="utf-8"?>
<sst xmlns="http://schemas.openxmlformats.org/spreadsheetml/2006/main" count="188" uniqueCount="55">
  <si>
    <t>Office of the Texas State Chemist</t>
  </si>
  <si>
    <t>P. O. Box 3160, College Station, TX 77841-3160</t>
  </si>
  <si>
    <t>ANALYST:</t>
  </si>
  <si>
    <t>The Dixon Outlier Test is used to find out if there is any outlier value in the set of results.  The absolute difference is calculated for each data pair</t>
  </si>
  <si>
    <t>and then these differences are ranked from smallest to largest.  Both ends of the data are tested to see if one is an outlier.  If an outlier is detected,</t>
  </si>
  <si>
    <t>ANALYTE:</t>
  </si>
  <si>
    <t>the data set can be retested for a second outlier.  If two outliers are detected, the set should be discussed with a supervisor.  After the outliers,</t>
  </si>
  <si>
    <t>if any, have been identified, the average difference is calculated and a paired student t-test is performed excluding these outliers.</t>
  </si>
  <si>
    <t>SET #:</t>
  </si>
  <si>
    <t>NO. OF SAMPLES:</t>
  </si>
  <si>
    <t xml:space="preserve">The critical value for </t>
  </si>
  <si>
    <t>data points is:</t>
  </si>
  <si>
    <t>Index</t>
  </si>
  <si>
    <t>Ranked Differences</t>
  </si>
  <si>
    <t>The test value for the data point with the &gt;diff is:</t>
  </si>
  <si>
    <t>Based upon this test, this result is:</t>
  </si>
  <si>
    <t>The test value for the data point with the &lt;diff is:</t>
  </si>
  <si>
    <t>The critical value for</t>
  </si>
  <si>
    <t>The test value for the data pt. with the 2nd &gt; diff is:</t>
  </si>
  <si>
    <t>The test value for the data pt. with 2nd least diff.is:</t>
  </si>
  <si>
    <t>Sample #</t>
  </si>
  <si>
    <t>is</t>
  </si>
  <si>
    <t>Paired t-test (All Data):</t>
  </si>
  <si>
    <t>P =</t>
  </si>
  <si>
    <t>To qualify, the P value of the t-test must be greater than 0.05 indicating that there is no significant difference</t>
  </si>
  <si>
    <t xml:space="preserve">between the data pairs and/or the mean difference must be &lt; 2 times the standard deviation of the control data. </t>
  </si>
  <si>
    <t>To Remove old data, run Macro "Clear_Old_Data" by pressing Control+Shift+C.</t>
  </si>
  <si>
    <t>Signature:</t>
  </si>
  <si>
    <t>Date:</t>
  </si>
  <si>
    <t>Data Set with outliers removed for calculating t-test</t>
  </si>
  <si>
    <t>Result 1</t>
  </si>
  <si>
    <t>Result 2</t>
  </si>
  <si>
    <t xml:space="preserve">               Critical values for Dixon's Outlier Test  (a)</t>
  </si>
  <si>
    <t>H</t>
  </si>
  <si>
    <t>High End Outliers</t>
  </si>
  <si>
    <t>Low End Outliers</t>
  </si>
  <si>
    <t xml:space="preserve"> [z(H) - z(H-1)] / [z(H) - z(1)]</t>
  </si>
  <si>
    <t>[z(2) - z(1)] / [z(H) - z(1)]</t>
  </si>
  <si>
    <t>(b)</t>
  </si>
  <si>
    <t xml:space="preserve"> [z(H) - z(H-1)] / [z(H) - z(2)]</t>
  </si>
  <si>
    <t>[z(2) - z(1)] / [z(H-1) - z(1)]</t>
  </si>
  <si>
    <t xml:space="preserve"> [z(H) - z(H-2)] / [z(H) - z(3)]</t>
  </si>
  <si>
    <t>[z(3) - z(1)] / [z(H-2) - z(1)]</t>
  </si>
  <si>
    <t>(a)</t>
  </si>
  <si>
    <t>This is R. S. Gardner's version of Dixon's test as published in Table 16</t>
  </si>
  <si>
    <t>(Davis, F. A., &amp; Maxfield, M. W&gt; (1960) Statistical Manual, Dover</t>
  </si>
  <si>
    <t>Publications, Mineola, NY) and in International Orgainzation for Standardization,</t>
  </si>
  <si>
    <t>document ISO 5725-1981.  This version applies when it is not known at which</t>
  </si>
  <si>
    <t>end of a series of data an outlier may occur.</t>
  </si>
  <si>
    <t>z(h),h = 1, 2, ..., H, is the series of data to be tested arranged in order of magnitude</t>
  </si>
  <si>
    <t>To test for a high end outlier use:</t>
  </si>
  <si>
    <t>To test for a low end outlier use:</t>
  </si>
  <si>
    <t>Mean Difference (All Data)                =</t>
  </si>
  <si>
    <t>Difference</t>
  </si>
  <si>
    <t>Office phone # (979)845-1121, Fax # (979)845-1389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</si>
</sst>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1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right"/>
    </xf>
    <xf numFmtId="9" fontId="0" fillId="0" borderId="1" xfId="0" applyNumberFormat="1" applyBorder="1" applyAlignment="1">
      <alignment/>
    </xf>
    <xf numFmtId="0" fontId="5" fillId="0" borderId="1" xfId="0" applyFont="1" applyBorder="1" applyAlignment="1">
      <alignment horizontal="centerContinuous"/>
    </xf>
    <xf numFmtId="0" fontId="7" fillId="0" borderId="2" xfId="0" applyNumberFormat="1" applyFont="1" applyBorder="1" applyAlignment="1" applyProtection="1">
      <alignment/>
      <protection locked="0"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" borderId="2" xfId="0" applyFill="1" applyBorder="1" applyAlignment="1">
      <alignment horizontal="centerContinuous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Fill="1" applyAlignment="1" quotePrefix="1">
      <alignment/>
    </xf>
    <xf numFmtId="0" fontId="0" fillId="0" borderId="0" xfId="0" applyNumberFormat="1" applyAlignment="1">
      <alignment/>
    </xf>
    <xf numFmtId="0" fontId="1" fillId="0" borderId="0" xfId="0" applyFont="1" applyFill="1" applyAlignment="1">
      <alignment horizontal="right"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Continuous"/>
    </xf>
    <xf numFmtId="0" fontId="1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3" fontId="7" fillId="0" borderId="1" xfId="0" applyNumberFormat="1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59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2" max="2" width="16.57421875" style="0" customWidth="1"/>
    <col min="3" max="3" width="12.421875" style="0" customWidth="1"/>
    <col min="4" max="4" width="11.57421875" style="0" customWidth="1"/>
    <col min="5" max="5" width="10.28125" style="0" customWidth="1"/>
    <col min="6" max="6" width="12.57421875" style="0" customWidth="1"/>
    <col min="8" max="8" width="10.140625" style="0" customWidth="1"/>
    <col min="9" max="9" width="12.28125" style="0" customWidth="1"/>
    <col min="10" max="10" width="7.140625" style="0" customWidth="1"/>
    <col min="11" max="11" width="8.421875" style="0" customWidth="1"/>
    <col min="12" max="12" width="11.140625" style="0" customWidth="1"/>
    <col min="13" max="13" width="11.28125" style="0" customWidth="1"/>
    <col min="16" max="16" width="11.00390625" style="0" customWidth="1"/>
    <col min="18" max="18" width="9.8515625" style="0" customWidth="1"/>
    <col min="20" max="20" width="5.140625" style="0" customWidth="1"/>
  </cols>
  <sheetData>
    <row r="1" spans="1:19" ht="12.75">
      <c r="A1" s="19" t="s">
        <v>0</v>
      </c>
      <c r="B1" s="46"/>
      <c r="C1" s="46"/>
      <c r="D1" s="46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2.75">
      <c r="A2" s="19" t="s">
        <v>1</v>
      </c>
      <c r="B2" s="46"/>
      <c r="C2" s="46"/>
      <c r="D2" s="46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2.75">
      <c r="A3" s="19" t="s">
        <v>54</v>
      </c>
      <c r="B3" s="46"/>
      <c r="C3" s="46"/>
      <c r="D3" s="46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2:19" ht="12.75">
      <c r="B4" s="46"/>
      <c r="C4" s="46"/>
      <c r="D4" s="46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22" ht="16.5" thickBot="1">
      <c r="A6" s="11" t="s">
        <v>2</v>
      </c>
      <c r="B6" s="5"/>
      <c r="C6" s="14"/>
      <c r="D6" s="4"/>
      <c r="F6" s="8" t="s">
        <v>3</v>
      </c>
      <c r="J6" s="19"/>
      <c r="K6" s="19"/>
      <c r="P6" s="19"/>
      <c r="Q6" s="19"/>
      <c r="R6" s="19"/>
      <c r="S6" s="19"/>
      <c r="T6" s="19"/>
      <c r="U6" s="19"/>
      <c r="V6" s="19"/>
    </row>
    <row r="7" spans="1:22" ht="12.75">
      <c r="A7" s="12"/>
      <c r="B7" s="5"/>
      <c r="C7" s="49"/>
      <c r="D7" s="5"/>
      <c r="F7" s="37" t="s">
        <v>4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19"/>
      <c r="U7" s="19"/>
      <c r="V7" s="19"/>
    </row>
    <row r="8" spans="1:22" ht="16.5" thickBot="1">
      <c r="A8" s="11" t="s">
        <v>5</v>
      </c>
      <c r="B8" s="5"/>
      <c r="C8" s="14"/>
      <c r="D8" s="4"/>
      <c r="F8" s="37" t="s">
        <v>6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19"/>
      <c r="U8" s="19"/>
      <c r="V8" s="19"/>
    </row>
    <row r="9" spans="1:22" ht="12.75">
      <c r="A9" s="12"/>
      <c r="B9" s="5"/>
      <c r="C9" s="49"/>
      <c r="D9" s="5"/>
      <c r="F9" s="37" t="s">
        <v>7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19"/>
      <c r="U9" s="19"/>
      <c r="V9" s="19"/>
    </row>
    <row r="10" spans="1:19" ht="16.5" thickBot="1">
      <c r="A10" s="11" t="s">
        <v>8</v>
      </c>
      <c r="B10" s="5"/>
      <c r="C10" s="55"/>
      <c r="D10" s="4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  <c r="S10" s="37"/>
    </row>
    <row r="11" spans="1:18" ht="12.75">
      <c r="A11" s="13"/>
      <c r="B11" s="48"/>
      <c r="C11" s="49"/>
      <c r="D11" s="5"/>
      <c r="R11" s="5"/>
    </row>
    <row r="12" spans="1:18" ht="13.5" thickBot="1">
      <c r="A12" s="13" t="s">
        <v>9</v>
      </c>
      <c r="B12" s="5"/>
      <c r="C12" s="56"/>
      <c r="D12" s="57"/>
      <c r="E12" s="18">
        <f>IF(C12=(COUNT(C16:C81)),"","ERROR!!-NUMBER OF SAMPLES DOES NOT MATCH DATA SET")</f>
      </c>
      <c r="R12" s="5"/>
    </row>
    <row r="13" spans="1:18" ht="12.75">
      <c r="A13" s="18">
        <f>IF(COUNTIF(B16:B81,"&gt;0")=C12,"","SAMPLE #'S MUST BE ENTERED FOR PROGRAM TO WORK")</f>
      </c>
      <c r="C13" s="5"/>
      <c r="D13" s="5"/>
      <c r="K13" s="6"/>
      <c r="M13" s="6"/>
      <c r="O13" s="6"/>
      <c r="R13" s="5"/>
    </row>
    <row r="14" spans="1:18" ht="12.75">
      <c r="A14" s="2"/>
      <c r="C14" s="17"/>
      <c r="D14" s="17"/>
      <c r="I14" t="s">
        <v>10</v>
      </c>
      <c r="J14" s="2"/>
      <c r="K14" s="50">
        <f>+C12</f>
        <v>0</v>
      </c>
      <c r="L14" t="s">
        <v>11</v>
      </c>
      <c r="N14" s="51" t="e">
        <f>LOOKUP(+$K14,$F$89:$F$152,$G$89:$G$152)</f>
        <v>#N/A</v>
      </c>
      <c r="R14" s="5"/>
    </row>
    <row r="15" spans="1:18" ht="12.75">
      <c r="A15" s="2" t="s">
        <v>12</v>
      </c>
      <c r="B15" s="47"/>
      <c r="C15" s="16"/>
      <c r="D15" s="16"/>
      <c r="E15" s="2" t="s">
        <v>53</v>
      </c>
      <c r="G15" s="1" t="s">
        <v>13</v>
      </c>
      <c r="R15" s="5"/>
    </row>
    <row r="16" spans="1:18" ht="14.25">
      <c r="A16">
        <v>1</v>
      </c>
      <c r="B16" s="15"/>
      <c r="C16" s="24"/>
      <c r="D16" s="24"/>
      <c r="E16" s="29">
        <f>IF(B16="","",C16-D16)</f>
      </c>
      <c r="F16" s="10">
        <f aca="true" t="shared" si="0" ref="F16:F79">IF(B16="","",IF(B16=$J$36,$L$36,IF(B16=$J$37,$L$37,IF(B16=$J$38,$L$38,IF(B16=$J$39,$L$39,"")))))</f>
      </c>
      <c r="G16" s="30">
        <f>IF(B16="","",SMALL($E$16:$E$81,A16))</f>
      </c>
      <c r="I16" t="s">
        <v>50</v>
      </c>
      <c r="N16" s="52" t="e">
        <f>LOOKUP(+$K14,$F$89:$F$152,$H$89:$H$152)</f>
        <v>#N/A</v>
      </c>
      <c r="O16" s="31"/>
      <c r="P16" s="31"/>
      <c r="Q16" s="7"/>
      <c r="R16" s="5"/>
    </row>
    <row r="17" spans="1:18" ht="12.75">
      <c r="A17">
        <v>2</v>
      </c>
      <c r="B17" s="15"/>
      <c r="C17" s="24"/>
      <c r="D17" s="24"/>
      <c r="E17" s="29">
        <f aca="true" t="shared" si="1" ref="E17:E80">IF(B17="","",C17-D17)</f>
      </c>
      <c r="F17" s="10">
        <f t="shared" si="0"/>
      </c>
      <c r="G17" s="30">
        <f aca="true" t="shared" si="2" ref="G17:G80">IF(B17="","",SMALL($E$16:$E$81,A17))</f>
      </c>
      <c r="I17" t="s">
        <v>14</v>
      </c>
      <c r="N17" s="52" t="e">
        <f>(+LOOKUP(+$K14,$A$16:$A$81,$G$16:$G$81)-IF(+$K14&lt;13,LOOKUP(+$K14-1,$A$16:$A$81,$G$16:$G$81),LOOKUP(+$K14-2,$A$16:$A$81,$G$16:$G$81)))/(LOOKUP(+$K14,$A$16:$A$81,$G$16:$G$81)-IF(+$K14&lt;8,+$G$16,IF(+$K14&lt;13,+$G$17,+$G$18)))</f>
        <v>#N/A</v>
      </c>
      <c r="O17" s="31"/>
      <c r="P17" s="31"/>
      <c r="R17" s="5"/>
    </row>
    <row r="18" spans="1:16" ht="12.75">
      <c r="A18">
        <v>3</v>
      </c>
      <c r="B18" s="15"/>
      <c r="C18" s="24"/>
      <c r="D18" s="24"/>
      <c r="E18" s="29">
        <f t="shared" si="1"/>
      </c>
      <c r="F18" s="10">
        <f t="shared" si="0"/>
      </c>
      <c r="G18" s="30">
        <f t="shared" si="2"/>
      </c>
      <c r="I18" t="s">
        <v>15</v>
      </c>
      <c r="N18" s="52" t="e">
        <f>IF(N17&gt;N14,"AN OUTLIER","NOT AN OUTLIER")</f>
        <v>#N/A</v>
      </c>
      <c r="O18" s="31"/>
      <c r="P18" s="31"/>
    </row>
    <row r="19" spans="1:14" ht="12.75">
      <c r="A19">
        <v>4</v>
      </c>
      <c r="B19" s="15"/>
      <c r="C19" s="24"/>
      <c r="D19" s="24"/>
      <c r="E19" s="29">
        <f t="shared" si="1"/>
      </c>
      <c r="F19" s="10">
        <f t="shared" si="0"/>
      </c>
      <c r="G19" s="30">
        <f t="shared" si="2"/>
      </c>
      <c r="N19" s="53"/>
    </row>
    <row r="20" spans="1:16" ht="12.75">
      <c r="A20">
        <v>5</v>
      </c>
      <c r="B20" s="15"/>
      <c r="C20" s="24"/>
      <c r="D20" s="24"/>
      <c r="E20" s="29">
        <f t="shared" si="1"/>
      </c>
      <c r="F20" s="10">
        <f t="shared" si="0"/>
      </c>
      <c r="G20" s="30">
        <f t="shared" si="2"/>
      </c>
      <c r="I20" t="s">
        <v>51</v>
      </c>
      <c r="N20" s="52" t="e">
        <f>LOOKUP(+K14,F89:F152,K89:K152)</f>
        <v>#N/A</v>
      </c>
      <c r="O20" s="31"/>
      <c r="P20" s="31"/>
    </row>
    <row r="21" spans="1:16" ht="12.75">
      <c r="A21">
        <v>6</v>
      </c>
      <c r="B21" s="15"/>
      <c r="C21" s="24"/>
      <c r="D21" s="24"/>
      <c r="E21" s="29">
        <f t="shared" si="1"/>
      </c>
      <c r="F21" s="10">
        <f t="shared" si="0"/>
      </c>
      <c r="G21" s="30">
        <f t="shared" si="2"/>
      </c>
      <c r="I21" t="s">
        <v>16</v>
      </c>
      <c r="N21" s="52" t="e">
        <f>(IF(+$K$14&lt;13,+$G$17,+$G$18)-$G$16)/(IF($K$14&lt;8,LOOKUP($K$14,$A$16:$A$81,$G$16:$G$81),IF($K14&lt;13,LOOKUP($K14-1,$A$16:$A$81,$G$16:$G$81),LOOKUP($K14-2,$A$16:$A$81,$G$16:$G$81)))-$G$16)</f>
        <v>#VALUE!</v>
      </c>
      <c r="O21" s="31"/>
      <c r="P21" s="31"/>
    </row>
    <row r="22" spans="1:16" ht="12.75">
      <c r="A22">
        <v>7</v>
      </c>
      <c r="B22" s="15"/>
      <c r="C22" s="24"/>
      <c r="D22" s="24"/>
      <c r="E22" s="29">
        <f t="shared" si="1"/>
      </c>
      <c r="F22" s="10">
        <f t="shared" si="0"/>
      </c>
      <c r="G22" s="30">
        <f t="shared" si="2"/>
      </c>
      <c r="I22" t="s">
        <v>15</v>
      </c>
      <c r="N22" s="52" t="e">
        <f>IF(N21&gt;N14,"AN OUTLIER","NOT AN OUTLIER")</f>
        <v>#VALUE!</v>
      </c>
      <c r="O22" s="31"/>
      <c r="P22" s="31"/>
    </row>
    <row r="23" spans="1:14" ht="13.5" thickBot="1">
      <c r="A23">
        <v>8</v>
      </c>
      <c r="B23" s="15"/>
      <c r="C23" s="24"/>
      <c r="D23" s="24"/>
      <c r="E23" s="29">
        <f t="shared" si="1"/>
      </c>
      <c r="F23" s="10">
        <f t="shared" si="0"/>
      </c>
      <c r="G23" s="30">
        <f t="shared" si="2"/>
      </c>
      <c r="N23" s="53"/>
    </row>
    <row r="24" spans="1:15" ht="17.25" thickBot="1" thickTop="1">
      <c r="A24">
        <v>9</v>
      </c>
      <c r="B24" s="15"/>
      <c r="C24" s="24"/>
      <c r="D24" s="24"/>
      <c r="E24" s="29">
        <f t="shared" si="1"/>
      </c>
      <c r="F24" s="10">
        <f t="shared" si="0"/>
      </c>
      <c r="G24" s="30">
        <f t="shared" si="2"/>
      </c>
      <c r="I24" s="25" t="e">
        <f>IF(N18="an outlier","Remove outlier(s) and repeat test on the next data point",IF(N22="an outlier","Remove outlier(s) and repeat test on next data point","T-test performed using complete set of data"))</f>
        <v>#N/A</v>
      </c>
      <c r="J24" s="26"/>
      <c r="K24" s="27"/>
      <c r="L24" s="26"/>
      <c r="M24" s="26"/>
      <c r="N24" s="26"/>
      <c r="O24" s="28"/>
    </row>
    <row r="25" spans="1:7" ht="13.5" thickTop="1">
      <c r="A25">
        <v>10</v>
      </c>
      <c r="B25" s="15"/>
      <c r="C25" s="24"/>
      <c r="D25" s="24"/>
      <c r="E25" s="29">
        <f t="shared" si="1"/>
      </c>
      <c r="F25" s="10">
        <f t="shared" si="0"/>
      </c>
      <c r="G25" s="30">
        <f t="shared" si="2"/>
      </c>
    </row>
    <row r="26" spans="1:14" ht="12.75">
      <c r="A26">
        <v>11</v>
      </c>
      <c r="B26" s="15"/>
      <c r="C26" s="24"/>
      <c r="D26" s="24"/>
      <c r="E26" s="29">
        <f t="shared" si="1"/>
      </c>
      <c r="F26" s="10">
        <f t="shared" si="0"/>
      </c>
      <c r="G26" s="30">
        <f t="shared" si="2"/>
      </c>
      <c r="I26" t="s">
        <v>17</v>
      </c>
      <c r="K26" s="50" t="e">
        <f>IF(N18="an outlier",+C12-1,IF(N22="an outlier",+C12-1,""))</f>
        <v>#N/A</v>
      </c>
      <c r="L26" t="s">
        <v>11</v>
      </c>
      <c r="N26" s="51" t="e">
        <f>IF(N18="an outlier",LOOKUP(+$K26,$F$89:$F$152,$G$89:$G$152),IF(N22="an outlier",LOOKUP(+$K26,$F$89:$F$152,$G$89:$G$152),""))</f>
        <v>#N/A</v>
      </c>
    </row>
    <row r="27" spans="1:14" ht="12.75">
      <c r="A27">
        <v>12</v>
      </c>
      <c r="B27" s="15"/>
      <c r="C27" s="24"/>
      <c r="D27" s="24"/>
      <c r="E27" s="29">
        <f t="shared" si="1"/>
      </c>
      <c r="F27" s="10">
        <f t="shared" si="0"/>
      </c>
      <c r="G27" s="30">
        <f t="shared" si="2"/>
      </c>
      <c r="N27" s="53"/>
    </row>
    <row r="28" spans="1:16" ht="12.75">
      <c r="A28">
        <v>13</v>
      </c>
      <c r="B28" s="15"/>
      <c r="C28" s="24"/>
      <c r="D28" s="24"/>
      <c r="E28" s="29">
        <f t="shared" si="1"/>
      </c>
      <c r="F28" s="10">
        <f t="shared" si="0"/>
      </c>
      <c r="G28" s="30">
        <f t="shared" si="2"/>
      </c>
      <c r="I28" t="s">
        <v>50</v>
      </c>
      <c r="N28" s="52" t="e">
        <f>IF(N18="an outlier",LOOKUP(+$K26,$F$89:$F$152,$H$89:$H$152),"")</f>
        <v>#N/A</v>
      </c>
      <c r="O28" s="31"/>
      <c r="P28" s="31"/>
    </row>
    <row r="29" spans="1:16" ht="12.75">
      <c r="A29">
        <v>14</v>
      </c>
      <c r="B29" s="15"/>
      <c r="C29" s="24"/>
      <c r="D29" s="24"/>
      <c r="E29" s="29">
        <f t="shared" si="1"/>
      </c>
      <c r="F29" s="10">
        <f t="shared" si="0"/>
      </c>
      <c r="G29" s="30">
        <f t="shared" si="2"/>
      </c>
      <c r="I29" t="s">
        <v>18</v>
      </c>
      <c r="N29" s="52" t="e">
        <f>IF(N18="an outlier",(+LOOKUP(+$K26,$A$16:$A$81,$G$16:$G$81)-IF(+$K26&lt;13,LOOKUP(+$K26-1,$A$16:$A$81,$G$16:$G$81),LOOKUP(+$K26-2,$A$16:$A$81,$G$16:$G$81)))/(LOOKUP(+$K26,$A$16:$A$81,$G$16:$G$81)-IF(+$K26&lt;8,+$G$16,IF(+$K26&lt;13,+$G$17,+$G$18))),"")</f>
        <v>#N/A</v>
      </c>
      <c r="O29" s="31"/>
      <c r="P29" s="31"/>
    </row>
    <row r="30" spans="1:16" ht="12.75">
      <c r="A30">
        <v>15</v>
      </c>
      <c r="B30" s="15"/>
      <c r="C30" s="24"/>
      <c r="D30" s="24"/>
      <c r="E30" s="29">
        <f t="shared" si="1"/>
      </c>
      <c r="F30" s="10">
        <f t="shared" si="0"/>
      </c>
      <c r="G30" s="30">
        <f t="shared" si="2"/>
      </c>
      <c r="I30" t="s">
        <v>15</v>
      </c>
      <c r="N30" s="52" t="e">
        <f>IF(N18="an outlier",IF(N29&gt;N26,"AN OUTLIER","NOT AN OUTLIER"),"")</f>
        <v>#N/A</v>
      </c>
      <c r="O30" s="31"/>
      <c r="P30" s="31"/>
    </row>
    <row r="31" spans="1:14" ht="12.75">
      <c r="A31">
        <v>16</v>
      </c>
      <c r="B31" s="15"/>
      <c r="C31" s="24"/>
      <c r="D31" s="24"/>
      <c r="E31" s="29">
        <f t="shared" si="1"/>
      </c>
      <c r="F31" s="10">
        <f t="shared" si="0"/>
      </c>
      <c r="G31" s="30">
        <f t="shared" si="2"/>
      </c>
      <c r="N31" s="53"/>
    </row>
    <row r="32" spans="1:16" ht="12.75">
      <c r="A32">
        <v>17</v>
      </c>
      <c r="B32" s="15"/>
      <c r="C32" s="24"/>
      <c r="D32" s="24"/>
      <c r="E32" s="29">
        <f t="shared" si="1"/>
      </c>
      <c r="F32" s="10">
        <f t="shared" si="0"/>
      </c>
      <c r="G32" s="30">
        <f t="shared" si="2"/>
      </c>
      <c r="I32" t="s">
        <v>51</v>
      </c>
      <c r="N32" s="52" t="e">
        <f>IF(N22="an outlier",LOOKUP(+$K26,$F$89:$F$152,$K$89:$K$152),"")</f>
        <v>#VALUE!</v>
      </c>
      <c r="O32" s="31"/>
      <c r="P32" s="31"/>
    </row>
    <row r="33" spans="1:16" ht="12.75">
      <c r="A33">
        <v>18</v>
      </c>
      <c r="B33" s="15"/>
      <c r="C33" s="24"/>
      <c r="D33" s="24"/>
      <c r="E33" s="29">
        <f t="shared" si="1"/>
      </c>
      <c r="F33" s="10">
        <f t="shared" si="0"/>
      </c>
      <c r="G33" s="30">
        <f t="shared" si="2"/>
      </c>
      <c r="I33" t="s">
        <v>19</v>
      </c>
      <c r="N33" s="52" t="e">
        <f>IF(N22="an outlier",(IF(+K26&lt;13,+G18,+G19)-G17)/(IF(K26&lt;8,LOOKUP(K26,A16:A81,G16:G81),IF(K26&lt;13,LOOKUP(K26-1,A16:A81,G16:G81),LOOKUP(K26-2,A16:A81,G16:G81)))-G17),"")</f>
        <v>#VALUE!</v>
      </c>
      <c r="O33" s="31"/>
      <c r="P33" s="31"/>
    </row>
    <row r="34" spans="1:16" ht="12.75">
      <c r="A34">
        <v>19</v>
      </c>
      <c r="B34" s="15"/>
      <c r="C34" s="24"/>
      <c r="D34" s="24"/>
      <c r="E34" s="29">
        <f t="shared" si="1"/>
      </c>
      <c r="F34" s="10">
        <f t="shared" si="0"/>
      </c>
      <c r="G34" s="30">
        <f t="shared" si="2"/>
      </c>
      <c r="I34" t="s">
        <v>15</v>
      </c>
      <c r="N34" s="52" t="e">
        <f>IF(N22="an outlier",IF(N33&gt;N26,"AN OUTLIER","NOT AN OUTLIER"),"")</f>
        <v>#VALUE!</v>
      </c>
      <c r="O34" s="31"/>
      <c r="P34" s="31"/>
    </row>
    <row r="35" spans="1:7" ht="12.75">
      <c r="A35">
        <v>20</v>
      </c>
      <c r="B35" s="15"/>
      <c r="C35" s="24"/>
      <c r="D35" s="24"/>
      <c r="E35" s="29">
        <f t="shared" si="1"/>
      </c>
      <c r="F35" s="10">
        <f t="shared" si="0"/>
      </c>
      <c r="G35" s="30">
        <f t="shared" si="2"/>
      </c>
    </row>
    <row r="36" spans="1:12" ht="12.75">
      <c r="A36">
        <v>21</v>
      </c>
      <c r="B36" s="15"/>
      <c r="C36" s="24"/>
      <c r="D36" s="24"/>
      <c r="E36" s="29">
        <f t="shared" si="1"/>
      </c>
      <c r="F36" s="10">
        <f t="shared" si="0"/>
      </c>
      <c r="G36" s="30">
        <f t="shared" si="2"/>
      </c>
      <c r="I36" s="8" t="s">
        <v>20</v>
      </c>
      <c r="J36" s="1" t="e">
        <f>LOOKUP(+MATCH(+LOOKUP($K14,$A$16:$A$81,$G$16:$G$81),$E$16:$E$81,0),$A$16:$A$81,$B$16:$B$81)</f>
        <v>#N/A</v>
      </c>
      <c r="K36" s="1" t="s">
        <v>21</v>
      </c>
      <c r="L36" s="8" t="e">
        <f>LOWER(+N18)</f>
        <v>#N/A</v>
      </c>
    </row>
    <row r="37" spans="1:12" ht="12.75">
      <c r="A37">
        <v>22</v>
      </c>
      <c r="B37" s="15"/>
      <c r="C37" s="24"/>
      <c r="D37" s="24"/>
      <c r="E37" s="29">
        <f t="shared" si="1"/>
      </c>
      <c r="F37" s="10">
        <f t="shared" si="0"/>
      </c>
      <c r="G37" s="30">
        <f t="shared" si="2"/>
      </c>
      <c r="I37" s="8" t="s">
        <v>20</v>
      </c>
      <c r="J37" s="1">
        <f>LOOKUP(+MATCH(+LOOKUP(1,$A$16:$A$81,$G$16:$G$81),$E$16:$E$81,0),$A$16:$A$81,$B$16:$B$81)</f>
        <v>0</v>
      </c>
      <c r="K37" s="1" t="s">
        <v>21</v>
      </c>
      <c r="L37" s="8" t="e">
        <f>LOWER(+N22)</f>
        <v>#VALUE!</v>
      </c>
    </row>
    <row r="38" spans="1:23" ht="12.75">
      <c r="A38">
        <v>23</v>
      </c>
      <c r="B38" s="15"/>
      <c r="C38" s="24"/>
      <c r="D38" s="24"/>
      <c r="E38" s="29">
        <f t="shared" si="1"/>
      </c>
      <c r="F38" s="10">
        <f t="shared" si="0"/>
      </c>
      <c r="G38" s="30">
        <f t="shared" si="2"/>
      </c>
      <c r="I38" s="8" t="e">
        <f>IF(LARGE(E16:E81,1)=LARGE(E16:E81,2),"",IF(N18="an outlier","Sample #",""))</f>
        <v>#NUM!</v>
      </c>
      <c r="J38" s="1" t="e">
        <f>IF(LARGE(E16:E81,1)=LARGE(E16:E81,2),"",IF(N18="an outlier",LOOKUP(+MATCH(+LOOKUP(+K14-1,$A$16:$A$81,$G$16:$G$81),$E$16:$E$81,0),$A$16:$A$81,$B$16:$B$81),""))</f>
        <v>#NUM!</v>
      </c>
      <c r="K38" s="1" t="e">
        <f>IF(LARGE(E16:E81,1)=LARGE(E16:E81,2),"",IF(N18="an outlier","is",""))</f>
        <v>#NUM!</v>
      </c>
      <c r="L38" s="8" t="e">
        <f>IF(LARGE(E16:E81,1)=LARGE(E16:E81,2),"",IF(N18="an outlier",LOWER(+N30),""))</f>
        <v>#NUM!</v>
      </c>
      <c r="W38" s="1">
        <f>IF(K14="outlier",LOOKUP(+MATCH(+LOOKUP(+X11-1,$A$16:$A$55,$G$16:$G$55),$E$16:$E$55,0),$A$16:$A$55,$B$16:$B$55),"")</f>
      </c>
    </row>
    <row r="39" spans="1:12" ht="12.75">
      <c r="A39">
        <v>24</v>
      </c>
      <c r="B39" s="15"/>
      <c r="C39" s="24"/>
      <c r="D39" s="24"/>
      <c r="E39" s="29">
        <f t="shared" si="1"/>
      </c>
      <c r="F39" s="10">
        <f t="shared" si="0"/>
      </c>
      <c r="G39" s="30">
        <f t="shared" si="2"/>
      </c>
      <c r="I39" s="8" t="e">
        <f>IF(SMALL(E17:E81,1)=SMALL(E17:E81,2),"",IF(N22="an outlier","Sample #",""))</f>
        <v>#NUM!</v>
      </c>
      <c r="J39" s="32" t="e">
        <f>IF(SMALL(E16:E81,1)=SMALL(E16:E81,2),"",IF(N22="an outlier",LOOKUP(+MATCH(+LOOKUP(2,$A$16:$A$81,$G$16:$G$81),$E$16:$E$81,0),$A$16:$A$81,$B$16:$B$81),""))</f>
        <v>#NUM!</v>
      </c>
      <c r="K39" s="32" t="e">
        <f>IF(SMALL(E16:E81,1)=SMALL(E16:E81,2),"",IF(N22="an outlier","is",""))</f>
        <v>#NUM!</v>
      </c>
      <c r="L39" s="33" t="e">
        <f>IF(SMALL(E16:E81,1)=SMALL(E16:E81,2),"",IF(N22="an outlier",LOWER(+N34),""))</f>
        <v>#NUM!</v>
      </c>
    </row>
    <row r="40" spans="1:19" ht="12.75" customHeight="1">
      <c r="A40">
        <v>25</v>
      </c>
      <c r="B40" s="15"/>
      <c r="C40" s="24"/>
      <c r="D40" s="24"/>
      <c r="E40" s="29">
        <f t="shared" si="1"/>
      </c>
      <c r="F40" s="10">
        <f t="shared" si="0"/>
      </c>
      <c r="G40" s="30">
        <f t="shared" si="2"/>
      </c>
      <c r="I40" s="45" t="e">
        <f>IF(+N30="AN OUTLIER","THERE ARE AT LEAST TWO OUTLIERS IN THIS SET!!  CONSULT YOUR SUPERVISOR!!",IF(N34="an outlier","THERE ARE AT LEAST TWO OUTLIERS IN THIS SET!! PLEASE CONSULT YOUR SUPERVISOR!!",""))</f>
        <v>#N/A</v>
      </c>
      <c r="K40" s="19"/>
      <c r="L40" s="19"/>
      <c r="M40" s="19"/>
      <c r="N40" s="19"/>
      <c r="O40" s="19"/>
      <c r="P40" s="19"/>
      <c r="Q40" s="19"/>
      <c r="R40" s="19"/>
      <c r="S40" s="19"/>
    </row>
    <row r="41" spans="1:9" ht="12.75">
      <c r="A41">
        <v>26</v>
      </c>
      <c r="B41" s="15"/>
      <c r="C41" s="24"/>
      <c r="D41" s="24"/>
      <c r="E41" s="29">
        <f t="shared" si="1"/>
      </c>
      <c r="F41" s="10">
        <f t="shared" si="0"/>
      </c>
      <c r="G41" s="30">
        <f t="shared" si="2"/>
      </c>
      <c r="I41" s="54" t="e">
        <f>IF(+N18="not an outlier","",IF(N22="an outlier","THERE ARE AT LEAST TWO OUTLIERS IN THIS SET!! CONSULT YOUR SUPERVISOR!!",""))</f>
        <v>#N/A</v>
      </c>
    </row>
    <row r="42" spans="1:13" ht="12.75">
      <c r="A42">
        <v>27</v>
      </c>
      <c r="B42" s="15"/>
      <c r="C42" s="24"/>
      <c r="D42" s="24"/>
      <c r="E42" s="29">
        <f t="shared" si="1"/>
      </c>
      <c r="F42" s="10">
        <f t="shared" si="0"/>
      </c>
      <c r="G42" s="30">
        <f t="shared" si="2"/>
      </c>
      <c r="I42" s="39" t="s">
        <v>22</v>
      </c>
      <c r="J42" s="33"/>
      <c r="L42" s="40" t="s">
        <v>23</v>
      </c>
      <c r="M42" s="42" t="e">
        <f>TTEST(C16:C81,D16:D81,2,1)</f>
        <v>#DIV/0!</v>
      </c>
    </row>
    <row r="43" spans="1:18" ht="12.75">
      <c r="A43">
        <v>28</v>
      </c>
      <c r="B43" s="15"/>
      <c r="C43" s="24"/>
      <c r="D43" s="24"/>
      <c r="E43" s="29">
        <f t="shared" si="1"/>
      </c>
      <c r="F43" s="10">
        <f t="shared" si="0"/>
      </c>
      <c r="G43" s="30">
        <f t="shared" si="2"/>
      </c>
      <c r="I43" s="3" t="s">
        <v>52</v>
      </c>
      <c r="M43" s="43" t="e">
        <f>ABS(AVERAGE(C16:C81)-AVERAGE(D16:D81))</f>
        <v>#DIV/0!</v>
      </c>
      <c r="N43" s="33"/>
      <c r="O43" s="33"/>
      <c r="P43" s="33"/>
      <c r="Q43" s="33"/>
      <c r="R43" s="33"/>
    </row>
    <row r="44" spans="1:22" ht="12.75">
      <c r="A44">
        <v>29</v>
      </c>
      <c r="B44" s="15"/>
      <c r="C44" s="24"/>
      <c r="D44" s="24"/>
      <c r="E44" s="29">
        <f t="shared" si="1"/>
      </c>
      <c r="F44" s="10">
        <f t="shared" si="0"/>
      </c>
      <c r="G44" s="30">
        <f t="shared" si="2"/>
      </c>
      <c r="N44" s="36"/>
      <c r="O44" s="36"/>
      <c r="P44" s="34"/>
      <c r="Q44" s="34"/>
      <c r="R44" s="34"/>
      <c r="V44" s="1"/>
    </row>
    <row r="45" spans="1:18" ht="12.75" customHeight="1">
      <c r="A45">
        <v>30</v>
      </c>
      <c r="B45" s="15"/>
      <c r="C45" s="24"/>
      <c r="D45" s="24"/>
      <c r="E45" s="29">
        <f t="shared" si="1"/>
      </c>
      <c r="F45" s="10">
        <f t="shared" si="0"/>
      </c>
      <c r="G45" s="30">
        <f t="shared" si="2"/>
      </c>
      <c r="I45" s="39" t="e">
        <f>IF(+N18="an outlier","Paired t-test (No Outliers)",IF(+N22="an outlier","Paired t-test (No Outliers)",""))</f>
        <v>#N/A</v>
      </c>
      <c r="J45" s="33"/>
      <c r="L45" s="44" t="e">
        <f>IF(+N18="an outlier","P =",IF(+N22="an outlier","P =",""))</f>
        <v>#N/A</v>
      </c>
      <c r="M45" t="e">
        <f>IF(+N18="an outlier",TTEST(C88:C153,D88:D153,2,1),IF(+N22="an outlier",TTEST(C88:C153,D88:D153,2,1),""))</f>
        <v>#N/A</v>
      </c>
      <c r="N45" s="35"/>
      <c r="O45" s="35"/>
      <c r="P45" s="35"/>
      <c r="Q45" s="34"/>
      <c r="R45" s="34"/>
    </row>
    <row r="46" spans="1:18" ht="12.75">
      <c r="A46">
        <v>31</v>
      </c>
      <c r="B46" s="15"/>
      <c r="C46" s="24"/>
      <c r="D46" s="24"/>
      <c r="E46" s="29">
        <f t="shared" si="1"/>
      </c>
      <c r="F46" s="10">
        <f t="shared" si="0"/>
      </c>
      <c r="G46" s="30">
        <f t="shared" si="2"/>
      </c>
      <c r="I46" s="39" t="e">
        <f>IF(+N18="an outlier","Mean Difference (No Outliers)          =",IF(+N22="an outlier","Mean Difference (No Outliers)          =",""))</f>
        <v>#N/A</v>
      </c>
      <c r="M46" t="e">
        <f>IF(+N18="an outlier",ABS(AVERAGE(C88:C153)-AVERAGE(D88:D153)),IF(+N22="an outlier",ABS(AVERAGE(C88:C153)-AVERAGE(D88:D153)),""))</f>
        <v>#N/A</v>
      </c>
      <c r="N46" s="35"/>
      <c r="O46" s="35"/>
      <c r="P46" s="35"/>
      <c r="Q46" s="34"/>
      <c r="R46" s="34"/>
    </row>
    <row r="47" spans="1:14" ht="12.75">
      <c r="A47">
        <v>32</v>
      </c>
      <c r="B47" s="15"/>
      <c r="C47" s="24"/>
      <c r="D47" s="24"/>
      <c r="E47" s="29">
        <f t="shared" si="1"/>
      </c>
      <c r="F47" s="10">
        <f t="shared" si="0"/>
      </c>
      <c r="G47" s="30">
        <f t="shared" si="2"/>
      </c>
      <c r="N47" s="33"/>
    </row>
    <row r="48" spans="1:9" ht="12.75">
      <c r="A48">
        <v>33</v>
      </c>
      <c r="B48" s="15"/>
      <c r="C48" s="24"/>
      <c r="D48" s="24"/>
      <c r="E48" s="29">
        <f t="shared" si="1"/>
      </c>
      <c r="F48" s="10">
        <f t="shared" si="0"/>
      </c>
      <c r="G48" s="30">
        <f t="shared" si="2"/>
      </c>
      <c r="I48" t="s">
        <v>24</v>
      </c>
    </row>
    <row r="49" spans="1:9" ht="12.75">
      <c r="A49">
        <v>34</v>
      </c>
      <c r="B49" s="15"/>
      <c r="C49" s="24"/>
      <c r="D49" s="24"/>
      <c r="E49" s="29">
        <f t="shared" si="1"/>
      </c>
      <c r="F49" s="10">
        <f t="shared" si="0"/>
      </c>
      <c r="G49" s="30">
        <f t="shared" si="2"/>
      </c>
      <c r="I49" t="s">
        <v>25</v>
      </c>
    </row>
    <row r="50" spans="1:7" ht="12.75">
      <c r="A50">
        <v>35</v>
      </c>
      <c r="B50" s="15"/>
      <c r="C50" s="24"/>
      <c r="D50" s="24"/>
      <c r="E50" s="29">
        <f t="shared" si="1"/>
      </c>
      <c r="F50" s="10">
        <f t="shared" si="0"/>
      </c>
      <c r="G50" s="30">
        <f t="shared" si="2"/>
      </c>
    </row>
    <row r="51" spans="1:9" ht="12.75">
      <c r="A51">
        <v>36</v>
      </c>
      <c r="B51" s="15"/>
      <c r="C51" s="24"/>
      <c r="D51" s="24"/>
      <c r="E51" s="29">
        <f t="shared" si="1"/>
      </c>
      <c r="F51" s="10">
        <f t="shared" si="0"/>
      </c>
      <c r="G51" s="30">
        <f t="shared" si="2"/>
      </c>
      <c r="I51" t="s">
        <v>26</v>
      </c>
    </row>
    <row r="52" spans="1:7" ht="12.75">
      <c r="A52">
        <v>37</v>
      </c>
      <c r="B52" s="15"/>
      <c r="C52" s="24"/>
      <c r="D52" s="24"/>
      <c r="E52" s="29">
        <f t="shared" si="1"/>
      </c>
      <c r="F52" s="10">
        <f t="shared" si="0"/>
      </c>
      <c r="G52" s="30">
        <f t="shared" si="2"/>
      </c>
    </row>
    <row r="53" spans="1:14" ht="13.5" thickBot="1">
      <c r="A53">
        <v>38</v>
      </c>
      <c r="B53" s="15"/>
      <c r="C53" s="24"/>
      <c r="D53" s="24"/>
      <c r="E53" s="29">
        <f t="shared" si="1"/>
      </c>
      <c r="F53" s="10">
        <f t="shared" si="0"/>
      </c>
      <c r="G53" s="30">
        <f t="shared" si="2"/>
      </c>
      <c r="I53" s="2" t="s">
        <v>27</v>
      </c>
      <c r="J53" s="4"/>
      <c r="K53" s="4"/>
      <c r="L53" s="4"/>
      <c r="M53" s="4"/>
      <c r="N53" s="4"/>
    </row>
    <row r="54" spans="1:9" ht="12.75">
      <c r="A54">
        <v>39</v>
      </c>
      <c r="B54" s="15"/>
      <c r="C54" s="24"/>
      <c r="D54" s="24"/>
      <c r="E54" s="29">
        <f t="shared" si="1"/>
      </c>
      <c r="F54" s="10">
        <f t="shared" si="0"/>
      </c>
      <c r="G54" s="30">
        <f t="shared" si="2"/>
      </c>
      <c r="I54" s="2"/>
    </row>
    <row r="55" spans="1:12" ht="13.5" thickBot="1">
      <c r="A55">
        <v>40</v>
      </c>
      <c r="B55" s="15"/>
      <c r="C55" s="24"/>
      <c r="D55" s="24"/>
      <c r="E55" s="29">
        <f t="shared" si="1"/>
      </c>
      <c r="F55" s="10">
        <f t="shared" si="0"/>
      </c>
      <c r="G55" s="30">
        <f t="shared" si="2"/>
      </c>
      <c r="I55" s="2" t="s">
        <v>28</v>
      </c>
      <c r="J55" s="4"/>
      <c r="K55" s="4"/>
      <c r="L55" s="4"/>
    </row>
    <row r="56" spans="1:7" ht="12.75">
      <c r="A56">
        <v>41</v>
      </c>
      <c r="B56" s="15"/>
      <c r="C56" s="24"/>
      <c r="D56" s="24"/>
      <c r="E56" s="29">
        <f t="shared" si="1"/>
      </c>
      <c r="F56" s="10">
        <f t="shared" si="0"/>
      </c>
      <c r="G56" s="30">
        <f t="shared" si="2"/>
      </c>
    </row>
    <row r="57" spans="1:7" ht="12.75">
      <c r="A57">
        <v>42</v>
      </c>
      <c r="B57" s="15"/>
      <c r="C57" s="24"/>
      <c r="D57" s="24"/>
      <c r="E57" s="29">
        <f t="shared" si="1"/>
      </c>
      <c r="F57" s="10">
        <f t="shared" si="0"/>
      </c>
      <c r="G57" s="30">
        <f t="shared" si="2"/>
      </c>
    </row>
    <row r="58" spans="1:7" ht="12.75">
      <c r="A58">
        <v>43</v>
      </c>
      <c r="B58" s="15"/>
      <c r="C58" s="24"/>
      <c r="D58" s="24"/>
      <c r="E58" s="29">
        <f t="shared" si="1"/>
      </c>
      <c r="F58" s="10">
        <f t="shared" si="0"/>
      </c>
      <c r="G58" s="30">
        <f t="shared" si="2"/>
      </c>
    </row>
    <row r="59" spans="1:7" ht="12.75">
      <c r="A59">
        <v>44</v>
      </c>
      <c r="B59" s="15"/>
      <c r="C59" s="24"/>
      <c r="D59" s="24"/>
      <c r="E59" s="29">
        <f t="shared" si="1"/>
      </c>
      <c r="F59" s="10">
        <f t="shared" si="0"/>
      </c>
      <c r="G59" s="30">
        <f t="shared" si="2"/>
      </c>
    </row>
    <row r="60" spans="1:7" ht="12.75">
      <c r="A60">
        <v>45</v>
      </c>
      <c r="B60" s="15"/>
      <c r="C60" s="24"/>
      <c r="D60" s="24"/>
      <c r="E60" s="29">
        <f t="shared" si="1"/>
      </c>
      <c r="F60" s="10">
        <f t="shared" si="0"/>
      </c>
      <c r="G60" s="30">
        <f t="shared" si="2"/>
      </c>
    </row>
    <row r="61" spans="1:7" ht="12.75">
      <c r="A61">
        <v>46</v>
      </c>
      <c r="B61" s="15"/>
      <c r="C61" s="24"/>
      <c r="D61" s="24"/>
      <c r="E61" s="29">
        <f t="shared" si="1"/>
      </c>
      <c r="F61" s="10">
        <f t="shared" si="0"/>
      </c>
      <c r="G61" s="30">
        <f t="shared" si="2"/>
      </c>
    </row>
    <row r="62" spans="1:7" ht="12.75">
      <c r="A62">
        <v>47</v>
      </c>
      <c r="B62" s="15"/>
      <c r="C62" s="24"/>
      <c r="D62" s="24"/>
      <c r="E62" s="29">
        <f t="shared" si="1"/>
      </c>
      <c r="F62" s="10">
        <f t="shared" si="0"/>
      </c>
      <c r="G62" s="30">
        <f t="shared" si="2"/>
      </c>
    </row>
    <row r="63" spans="1:7" ht="12.75">
      <c r="A63">
        <v>48</v>
      </c>
      <c r="B63" s="15"/>
      <c r="C63" s="24"/>
      <c r="D63" s="24"/>
      <c r="E63" s="29">
        <f t="shared" si="1"/>
      </c>
      <c r="F63" s="10">
        <f t="shared" si="0"/>
      </c>
      <c r="G63" s="30">
        <f t="shared" si="2"/>
      </c>
    </row>
    <row r="64" spans="1:7" ht="12.75">
      <c r="A64">
        <v>49</v>
      </c>
      <c r="B64" s="15"/>
      <c r="C64" s="24"/>
      <c r="D64" s="24"/>
      <c r="E64" s="29">
        <f t="shared" si="1"/>
      </c>
      <c r="F64" s="10">
        <f t="shared" si="0"/>
      </c>
      <c r="G64" s="30">
        <f t="shared" si="2"/>
      </c>
    </row>
    <row r="65" spans="1:7" ht="12.75">
      <c r="A65">
        <v>50</v>
      </c>
      <c r="B65" s="15"/>
      <c r="C65" s="24"/>
      <c r="D65" s="24"/>
      <c r="E65" s="29">
        <f t="shared" si="1"/>
      </c>
      <c r="F65" s="10">
        <f t="shared" si="0"/>
      </c>
      <c r="G65" s="30">
        <f t="shared" si="2"/>
      </c>
    </row>
    <row r="66" spans="1:7" ht="12.75">
      <c r="A66">
        <v>51</v>
      </c>
      <c r="B66" s="15"/>
      <c r="C66" s="24"/>
      <c r="D66" s="24"/>
      <c r="E66" s="29">
        <f t="shared" si="1"/>
      </c>
      <c r="F66" s="10">
        <f t="shared" si="0"/>
      </c>
      <c r="G66" s="30">
        <f t="shared" si="2"/>
      </c>
    </row>
    <row r="67" spans="1:7" ht="12.75">
      <c r="A67">
        <v>52</v>
      </c>
      <c r="B67" s="15"/>
      <c r="C67" s="24"/>
      <c r="D67" s="24"/>
      <c r="E67" s="29">
        <f t="shared" si="1"/>
      </c>
      <c r="F67" s="10">
        <f t="shared" si="0"/>
      </c>
      <c r="G67" s="30">
        <f t="shared" si="2"/>
      </c>
    </row>
    <row r="68" spans="1:7" ht="12.75">
      <c r="A68">
        <v>53</v>
      </c>
      <c r="B68" s="15"/>
      <c r="C68" s="24"/>
      <c r="D68" s="24"/>
      <c r="E68" s="29">
        <f t="shared" si="1"/>
      </c>
      <c r="F68" s="10">
        <f t="shared" si="0"/>
      </c>
      <c r="G68" s="30">
        <f t="shared" si="2"/>
      </c>
    </row>
    <row r="69" spans="1:7" ht="12.75">
      <c r="A69">
        <v>54</v>
      </c>
      <c r="B69" s="15"/>
      <c r="C69" s="24"/>
      <c r="D69" s="24"/>
      <c r="E69" s="29">
        <f t="shared" si="1"/>
      </c>
      <c r="F69" s="10">
        <f t="shared" si="0"/>
      </c>
      <c r="G69" s="30">
        <f t="shared" si="2"/>
      </c>
    </row>
    <row r="70" spans="1:7" ht="12.75">
      <c r="A70">
        <v>55</v>
      </c>
      <c r="B70" s="15"/>
      <c r="C70" s="24"/>
      <c r="D70" s="24"/>
      <c r="E70" s="29">
        <f t="shared" si="1"/>
      </c>
      <c r="F70" s="10">
        <f t="shared" si="0"/>
      </c>
      <c r="G70" s="30">
        <f t="shared" si="2"/>
      </c>
    </row>
    <row r="71" spans="1:7" ht="12.75">
      <c r="A71">
        <v>56</v>
      </c>
      <c r="B71" s="15"/>
      <c r="C71" s="24"/>
      <c r="D71" s="24"/>
      <c r="E71" s="29">
        <f t="shared" si="1"/>
      </c>
      <c r="F71" s="10">
        <f t="shared" si="0"/>
      </c>
      <c r="G71" s="30">
        <f t="shared" si="2"/>
      </c>
    </row>
    <row r="72" spans="1:7" ht="12.75">
      <c r="A72">
        <v>57</v>
      </c>
      <c r="B72" s="15"/>
      <c r="C72" s="24"/>
      <c r="D72" s="24"/>
      <c r="E72" s="29">
        <f t="shared" si="1"/>
      </c>
      <c r="F72" s="10">
        <f t="shared" si="0"/>
      </c>
      <c r="G72" s="30">
        <f t="shared" si="2"/>
      </c>
    </row>
    <row r="73" spans="1:7" ht="12.75">
      <c r="A73">
        <v>58</v>
      </c>
      <c r="B73" s="15"/>
      <c r="C73" s="24"/>
      <c r="D73" s="24"/>
      <c r="E73" s="29">
        <f t="shared" si="1"/>
      </c>
      <c r="F73" s="10">
        <f t="shared" si="0"/>
      </c>
      <c r="G73" s="30">
        <f t="shared" si="2"/>
      </c>
    </row>
    <row r="74" spans="1:7" ht="12.75">
      <c r="A74">
        <v>59</v>
      </c>
      <c r="B74" s="15"/>
      <c r="C74" s="24"/>
      <c r="D74" s="24"/>
      <c r="E74" s="29">
        <f t="shared" si="1"/>
      </c>
      <c r="F74" s="10">
        <f t="shared" si="0"/>
      </c>
      <c r="G74" s="30">
        <f t="shared" si="2"/>
      </c>
    </row>
    <row r="75" spans="1:7" ht="12.75">
      <c r="A75">
        <v>60</v>
      </c>
      <c r="B75" s="15"/>
      <c r="C75" s="24"/>
      <c r="D75" s="24"/>
      <c r="E75" s="29">
        <f t="shared" si="1"/>
      </c>
      <c r="F75" s="10">
        <f t="shared" si="0"/>
      </c>
      <c r="G75" s="30">
        <f t="shared" si="2"/>
      </c>
    </row>
    <row r="76" spans="1:7" ht="12.75">
      <c r="A76">
        <v>61</v>
      </c>
      <c r="B76" s="15"/>
      <c r="C76" s="24"/>
      <c r="D76" s="24"/>
      <c r="E76" s="29">
        <f t="shared" si="1"/>
      </c>
      <c r="F76" s="10">
        <f t="shared" si="0"/>
      </c>
      <c r="G76" s="30">
        <f t="shared" si="2"/>
      </c>
    </row>
    <row r="77" spans="1:7" ht="12.75">
      <c r="A77">
        <v>62</v>
      </c>
      <c r="B77" s="15"/>
      <c r="C77" s="24"/>
      <c r="D77" s="24"/>
      <c r="E77" s="29">
        <f t="shared" si="1"/>
      </c>
      <c r="F77" s="10">
        <f t="shared" si="0"/>
      </c>
      <c r="G77" s="30">
        <f t="shared" si="2"/>
      </c>
    </row>
    <row r="78" spans="1:7" ht="12.75">
      <c r="A78">
        <v>63</v>
      </c>
      <c r="B78" s="15"/>
      <c r="C78" s="24"/>
      <c r="D78" s="24"/>
      <c r="E78" s="29">
        <f t="shared" si="1"/>
      </c>
      <c r="F78" s="10">
        <f t="shared" si="0"/>
      </c>
      <c r="G78" s="30">
        <f t="shared" si="2"/>
      </c>
    </row>
    <row r="79" spans="1:7" ht="12.75">
      <c r="A79">
        <v>64</v>
      </c>
      <c r="B79" s="15"/>
      <c r="C79" s="24"/>
      <c r="D79" s="24"/>
      <c r="E79" s="29">
        <f t="shared" si="1"/>
      </c>
      <c r="F79" s="10">
        <f t="shared" si="0"/>
      </c>
      <c r="G79" s="30">
        <f t="shared" si="2"/>
      </c>
    </row>
    <row r="80" spans="1:7" ht="12.75">
      <c r="A80">
        <v>65</v>
      </c>
      <c r="B80" s="15"/>
      <c r="C80" s="24"/>
      <c r="D80" s="24"/>
      <c r="E80" s="29">
        <f t="shared" si="1"/>
      </c>
      <c r="F80" s="10">
        <f>IF(B80="","",IF(B80=$J$36,$L$36,IF(B80=$J$37,$L$37,IF(B80=$J$38,$L$38,IF(B80=$J$39,$L$39,"")))))</f>
      </c>
      <c r="G80" s="30">
        <f t="shared" si="2"/>
      </c>
    </row>
    <row r="81" spans="1:7" ht="12.75">
      <c r="A81">
        <v>66</v>
      </c>
      <c r="B81" s="15"/>
      <c r="C81" s="24"/>
      <c r="D81" s="24"/>
      <c r="E81" s="29">
        <f>IF(B81="","",C81-D81)</f>
      </c>
      <c r="F81" s="10">
        <f>IF(B81="","",IF(B81=$J$36,$L$36,IF(B81=$J$37,$L$37,IF(B81=$J$38,$L$38,IF(B81=$J$39,$L$39,"")))))</f>
      </c>
      <c r="G81" s="30">
        <f>IF(B81="","",SMALL($E$16:$E$81,A81))</f>
      </c>
    </row>
    <row r="86" spans="1:5" ht="12.75">
      <c r="A86" s="43" t="s">
        <v>29</v>
      </c>
      <c r="B86" s="43"/>
      <c r="C86" s="43"/>
      <c r="D86" s="43"/>
      <c r="E86" s="37"/>
    </row>
    <row r="87" spans="1:13" ht="15" thickBot="1">
      <c r="A87" s="21" t="s">
        <v>12</v>
      </c>
      <c r="B87" s="21" t="s">
        <v>20</v>
      </c>
      <c r="C87" s="21" t="s">
        <v>30</v>
      </c>
      <c r="D87" s="21" t="s">
        <v>31</v>
      </c>
      <c r="F87" s="20" t="s">
        <v>32</v>
      </c>
      <c r="G87" s="20"/>
      <c r="H87" s="20"/>
      <c r="I87" s="20"/>
      <c r="J87" s="23"/>
      <c r="K87" s="20"/>
      <c r="L87" s="20"/>
      <c r="M87" s="20"/>
    </row>
    <row r="88" spans="1:13" ht="15" thickBot="1">
      <c r="A88" s="41">
        <f aca="true" t="shared" si="3" ref="A88:D107">IF($F16="an outlier","OUTLIER",IF($C16&gt;0,A16,""))</f>
      </c>
      <c r="B88" s="41">
        <f t="shared" si="3"/>
      </c>
      <c r="C88" s="41">
        <f t="shared" si="3"/>
      </c>
      <c r="D88" s="41">
        <f t="shared" si="3"/>
      </c>
      <c r="F88" s="21" t="s">
        <v>33</v>
      </c>
      <c r="G88" s="22">
        <v>0.05</v>
      </c>
      <c r="H88" s="20" t="s">
        <v>34</v>
      </c>
      <c r="I88" s="20"/>
      <c r="J88" s="23"/>
      <c r="K88" s="20" t="s">
        <v>35</v>
      </c>
      <c r="L88" s="20"/>
      <c r="M88" s="20"/>
    </row>
    <row r="89" spans="1:14" ht="12.75">
      <c r="A89" s="41">
        <f t="shared" si="3"/>
      </c>
      <c r="B89" s="41">
        <f t="shared" si="3"/>
      </c>
      <c r="C89" s="41">
        <f t="shared" si="3"/>
      </c>
      <c r="D89" s="41">
        <f t="shared" si="3"/>
      </c>
      <c r="F89">
        <v>3</v>
      </c>
      <c r="G89">
        <v>0.97</v>
      </c>
      <c r="H89" s="19" t="s">
        <v>36</v>
      </c>
      <c r="I89" s="19"/>
      <c r="J89" s="19"/>
      <c r="K89" s="19" t="s">
        <v>37</v>
      </c>
      <c r="L89" s="19"/>
      <c r="M89" s="19"/>
      <c r="N89" t="s">
        <v>38</v>
      </c>
    </row>
    <row r="90" spans="1:13" ht="12.75">
      <c r="A90" s="41">
        <f t="shared" si="3"/>
      </c>
      <c r="B90" s="41">
        <f t="shared" si="3"/>
      </c>
      <c r="C90" s="41">
        <f t="shared" si="3"/>
      </c>
      <c r="D90" s="41">
        <f t="shared" si="3"/>
      </c>
      <c r="F90">
        <v>4</v>
      </c>
      <c r="G90">
        <v>0.829</v>
      </c>
      <c r="H90" s="19" t="s">
        <v>36</v>
      </c>
      <c r="I90" s="19"/>
      <c r="J90" s="19"/>
      <c r="K90" s="19" t="s">
        <v>37</v>
      </c>
      <c r="L90" s="19"/>
      <c r="M90" s="19"/>
    </row>
    <row r="91" spans="1:13" ht="12.75">
      <c r="A91" s="41">
        <f t="shared" si="3"/>
      </c>
      <c r="B91" s="41">
        <f t="shared" si="3"/>
      </c>
      <c r="C91" s="41">
        <f t="shared" si="3"/>
      </c>
      <c r="D91" s="41">
        <f t="shared" si="3"/>
      </c>
      <c r="F91">
        <v>5</v>
      </c>
      <c r="G91">
        <v>0.71</v>
      </c>
      <c r="H91" s="19" t="s">
        <v>36</v>
      </c>
      <c r="I91" s="19"/>
      <c r="J91" s="19"/>
      <c r="K91" s="19" t="s">
        <v>37</v>
      </c>
      <c r="L91" s="19"/>
      <c r="M91" s="19"/>
    </row>
    <row r="92" spans="1:13" ht="12.75">
      <c r="A92" s="41">
        <f t="shared" si="3"/>
      </c>
      <c r="B92" s="41">
        <f t="shared" si="3"/>
      </c>
      <c r="C92" s="41">
        <f t="shared" si="3"/>
      </c>
      <c r="D92" s="41">
        <f t="shared" si="3"/>
      </c>
      <c r="F92">
        <v>6</v>
      </c>
      <c r="G92">
        <v>0.628</v>
      </c>
      <c r="H92" s="19" t="s">
        <v>36</v>
      </c>
      <c r="I92" s="19"/>
      <c r="J92" s="19"/>
      <c r="K92" s="19" t="s">
        <v>37</v>
      </c>
      <c r="L92" s="19"/>
      <c r="M92" s="19"/>
    </row>
    <row r="93" spans="1:13" ht="13.5" thickBot="1">
      <c r="A93" s="41">
        <f t="shared" si="3"/>
      </c>
      <c r="B93" s="41">
        <f t="shared" si="3"/>
      </c>
      <c r="C93" s="41">
        <f t="shared" si="3"/>
      </c>
      <c r="D93" s="41">
        <f t="shared" si="3"/>
      </c>
      <c r="F93" s="4">
        <v>7</v>
      </c>
      <c r="G93" s="4">
        <v>0.569</v>
      </c>
      <c r="H93" s="20" t="s">
        <v>36</v>
      </c>
      <c r="I93" s="20"/>
      <c r="J93" s="20"/>
      <c r="K93" s="20" t="s">
        <v>37</v>
      </c>
      <c r="L93" s="20"/>
      <c r="M93" s="20"/>
    </row>
    <row r="94" spans="1:13" ht="12.75">
      <c r="A94" s="41">
        <f t="shared" si="3"/>
      </c>
      <c r="B94" s="41">
        <f t="shared" si="3"/>
      </c>
      <c r="C94" s="41">
        <f t="shared" si="3"/>
      </c>
      <c r="D94" s="41">
        <f t="shared" si="3"/>
      </c>
      <c r="F94">
        <v>8</v>
      </c>
      <c r="G94">
        <v>0.608</v>
      </c>
      <c r="H94" s="19" t="s">
        <v>39</v>
      </c>
      <c r="I94" s="19"/>
      <c r="J94" s="19"/>
      <c r="K94" s="19" t="s">
        <v>40</v>
      </c>
      <c r="L94" s="19"/>
      <c r="M94" s="19"/>
    </row>
    <row r="95" spans="1:13" ht="12.75">
      <c r="A95" s="41">
        <f t="shared" si="3"/>
      </c>
      <c r="B95" s="41">
        <f t="shared" si="3"/>
      </c>
      <c r="C95" s="41">
        <f t="shared" si="3"/>
      </c>
      <c r="D95" s="41">
        <f t="shared" si="3"/>
      </c>
      <c r="F95">
        <v>9</v>
      </c>
      <c r="G95">
        <v>0.564</v>
      </c>
      <c r="H95" s="19" t="s">
        <v>39</v>
      </c>
      <c r="I95" s="19"/>
      <c r="J95" s="19"/>
      <c r="K95" s="19" t="s">
        <v>40</v>
      </c>
      <c r="L95" s="19"/>
      <c r="M95" s="19"/>
    </row>
    <row r="96" spans="1:13" ht="12.75">
      <c r="A96" s="41">
        <f t="shared" si="3"/>
      </c>
      <c r="B96" s="41">
        <f t="shared" si="3"/>
      </c>
      <c r="C96" s="41">
        <f t="shared" si="3"/>
      </c>
      <c r="D96" s="41">
        <f t="shared" si="3"/>
      </c>
      <c r="F96">
        <v>10</v>
      </c>
      <c r="G96">
        <v>0.53</v>
      </c>
      <c r="H96" s="19" t="s">
        <v>39</v>
      </c>
      <c r="I96" s="19"/>
      <c r="J96" s="19"/>
      <c r="K96" s="19" t="s">
        <v>40</v>
      </c>
      <c r="L96" s="19"/>
      <c r="M96" s="19"/>
    </row>
    <row r="97" spans="1:13" ht="12.75">
      <c r="A97" s="41">
        <f t="shared" si="3"/>
      </c>
      <c r="B97" s="41">
        <f t="shared" si="3"/>
      </c>
      <c r="C97" s="41">
        <f t="shared" si="3"/>
      </c>
      <c r="D97" s="41">
        <f t="shared" si="3"/>
      </c>
      <c r="F97">
        <v>11</v>
      </c>
      <c r="G97">
        <v>0.502</v>
      </c>
      <c r="H97" s="19" t="s">
        <v>39</v>
      </c>
      <c r="I97" s="19"/>
      <c r="J97" s="19"/>
      <c r="K97" s="19" t="s">
        <v>40</v>
      </c>
      <c r="L97" s="19"/>
      <c r="M97" s="19"/>
    </row>
    <row r="98" spans="1:13" ht="13.5" thickBot="1">
      <c r="A98" s="41">
        <f t="shared" si="3"/>
      </c>
      <c r="B98" s="41">
        <f t="shared" si="3"/>
      </c>
      <c r="C98" s="41">
        <f t="shared" si="3"/>
      </c>
      <c r="D98" s="41">
        <f t="shared" si="3"/>
      </c>
      <c r="F98" s="4">
        <v>12</v>
      </c>
      <c r="G98" s="4">
        <v>0.479</v>
      </c>
      <c r="H98" s="20" t="s">
        <v>39</v>
      </c>
      <c r="I98" s="20"/>
      <c r="J98" s="20"/>
      <c r="K98" s="20" t="s">
        <v>40</v>
      </c>
      <c r="L98" s="20"/>
      <c r="M98" s="20"/>
    </row>
    <row r="99" spans="1:13" ht="12.75">
      <c r="A99" s="41">
        <f t="shared" si="3"/>
      </c>
      <c r="B99" s="41">
        <f t="shared" si="3"/>
      </c>
      <c r="C99" s="41">
        <f t="shared" si="3"/>
      </c>
      <c r="D99" s="41">
        <f t="shared" si="3"/>
      </c>
      <c r="F99">
        <v>13</v>
      </c>
      <c r="G99">
        <v>0.611</v>
      </c>
      <c r="H99" s="19" t="s">
        <v>41</v>
      </c>
      <c r="I99" s="19"/>
      <c r="J99" s="19"/>
      <c r="K99" s="19" t="s">
        <v>42</v>
      </c>
      <c r="L99" s="19"/>
      <c r="M99" s="19"/>
    </row>
    <row r="100" spans="1:13" ht="12.75">
      <c r="A100" s="41">
        <f t="shared" si="3"/>
      </c>
      <c r="B100" s="41">
        <f t="shared" si="3"/>
      </c>
      <c r="C100" s="41">
        <f t="shared" si="3"/>
      </c>
      <c r="D100" s="41">
        <f t="shared" si="3"/>
      </c>
      <c r="F100">
        <v>14</v>
      </c>
      <c r="G100">
        <v>0.586</v>
      </c>
      <c r="H100" s="19" t="s">
        <v>41</v>
      </c>
      <c r="I100" s="19"/>
      <c r="J100" s="19"/>
      <c r="K100" s="19" t="s">
        <v>42</v>
      </c>
      <c r="L100" s="19"/>
      <c r="M100" s="19"/>
    </row>
    <row r="101" spans="1:13" ht="12.75">
      <c r="A101" s="41">
        <f t="shared" si="3"/>
      </c>
      <c r="B101" s="41">
        <f t="shared" si="3"/>
      </c>
      <c r="C101" s="41">
        <f t="shared" si="3"/>
      </c>
      <c r="D101" s="41">
        <f t="shared" si="3"/>
      </c>
      <c r="F101">
        <v>15</v>
      </c>
      <c r="G101">
        <v>0.565</v>
      </c>
      <c r="H101" s="19" t="s">
        <v>41</v>
      </c>
      <c r="I101" s="19"/>
      <c r="J101" s="19"/>
      <c r="K101" s="19" t="s">
        <v>42</v>
      </c>
      <c r="L101" s="19"/>
      <c r="M101" s="19"/>
    </row>
    <row r="102" spans="1:13" ht="12.75">
      <c r="A102" s="41">
        <f t="shared" si="3"/>
      </c>
      <c r="B102" s="41">
        <f t="shared" si="3"/>
      </c>
      <c r="C102" s="41">
        <f t="shared" si="3"/>
      </c>
      <c r="D102" s="41">
        <f t="shared" si="3"/>
      </c>
      <c r="F102">
        <v>16</v>
      </c>
      <c r="G102">
        <v>0.546</v>
      </c>
      <c r="H102" s="19" t="s">
        <v>41</v>
      </c>
      <c r="I102" s="19"/>
      <c r="J102" s="19"/>
      <c r="K102" s="19" t="s">
        <v>42</v>
      </c>
      <c r="L102" s="19"/>
      <c r="M102" s="19"/>
    </row>
    <row r="103" spans="1:13" ht="12.75">
      <c r="A103" s="41">
        <f t="shared" si="3"/>
      </c>
      <c r="B103" s="41">
        <f t="shared" si="3"/>
      </c>
      <c r="C103" s="41">
        <f t="shared" si="3"/>
      </c>
      <c r="D103" s="41">
        <f t="shared" si="3"/>
      </c>
      <c r="F103">
        <v>17</v>
      </c>
      <c r="G103">
        <v>0.529</v>
      </c>
      <c r="H103" s="19" t="s">
        <v>41</v>
      </c>
      <c r="I103" s="19"/>
      <c r="J103" s="19"/>
      <c r="K103" s="19" t="s">
        <v>42</v>
      </c>
      <c r="L103" s="19"/>
      <c r="M103" s="19"/>
    </row>
    <row r="104" spans="1:13" ht="12.75">
      <c r="A104" s="41">
        <f t="shared" si="3"/>
      </c>
      <c r="B104" s="41">
        <f t="shared" si="3"/>
      </c>
      <c r="C104" s="41">
        <f t="shared" si="3"/>
      </c>
      <c r="D104" s="41">
        <f t="shared" si="3"/>
      </c>
      <c r="F104">
        <v>18</v>
      </c>
      <c r="G104">
        <v>0.514</v>
      </c>
      <c r="H104" s="19" t="s">
        <v>41</v>
      </c>
      <c r="I104" s="19"/>
      <c r="J104" s="19"/>
      <c r="K104" s="19" t="s">
        <v>42</v>
      </c>
      <c r="L104" s="19"/>
      <c r="M104" s="19"/>
    </row>
    <row r="105" spans="1:13" ht="12.75">
      <c r="A105" s="41">
        <f t="shared" si="3"/>
      </c>
      <c r="B105" s="41">
        <f t="shared" si="3"/>
      </c>
      <c r="C105" s="41">
        <f t="shared" si="3"/>
      </c>
      <c r="D105" s="41">
        <f t="shared" si="3"/>
      </c>
      <c r="F105">
        <v>19</v>
      </c>
      <c r="G105">
        <v>0.501</v>
      </c>
      <c r="H105" s="19" t="s">
        <v>41</v>
      </c>
      <c r="I105" s="19"/>
      <c r="J105" s="19"/>
      <c r="K105" s="19" t="s">
        <v>42</v>
      </c>
      <c r="L105" s="19"/>
      <c r="M105" s="19"/>
    </row>
    <row r="106" spans="1:13" ht="12.75">
      <c r="A106" s="41">
        <f t="shared" si="3"/>
      </c>
      <c r="B106" s="41">
        <f t="shared" si="3"/>
      </c>
      <c r="C106" s="41">
        <f t="shared" si="3"/>
      </c>
      <c r="D106" s="41">
        <f t="shared" si="3"/>
      </c>
      <c r="F106">
        <v>20</v>
      </c>
      <c r="G106">
        <v>0.489</v>
      </c>
      <c r="H106" s="19" t="s">
        <v>41</v>
      </c>
      <c r="I106" s="19"/>
      <c r="J106" s="19"/>
      <c r="K106" s="19" t="s">
        <v>42</v>
      </c>
      <c r="L106" s="19"/>
      <c r="M106" s="19"/>
    </row>
    <row r="107" spans="1:13" ht="12.75">
      <c r="A107" s="41">
        <f t="shared" si="3"/>
      </c>
      <c r="B107" s="41">
        <f t="shared" si="3"/>
      </c>
      <c r="C107" s="41">
        <f t="shared" si="3"/>
      </c>
      <c r="D107" s="41">
        <f t="shared" si="3"/>
      </c>
      <c r="F107">
        <v>21</v>
      </c>
      <c r="G107">
        <v>0.478</v>
      </c>
      <c r="H107" s="19" t="s">
        <v>41</v>
      </c>
      <c r="I107" s="19"/>
      <c r="J107" s="19"/>
      <c r="K107" s="19" t="s">
        <v>42</v>
      </c>
      <c r="L107" s="19"/>
      <c r="M107" s="19"/>
    </row>
    <row r="108" spans="1:13" ht="12.75">
      <c r="A108" s="41">
        <f aca="true" t="shared" si="4" ref="A108:D127">IF($F36="an outlier","OUTLIER",IF($C36&gt;0,A36,""))</f>
      </c>
      <c r="B108" s="41">
        <f t="shared" si="4"/>
      </c>
      <c r="C108" s="41">
        <f t="shared" si="4"/>
      </c>
      <c r="D108" s="41">
        <f t="shared" si="4"/>
      </c>
      <c r="F108">
        <v>22</v>
      </c>
      <c r="G108">
        <v>0.468</v>
      </c>
      <c r="H108" s="19" t="s">
        <v>41</v>
      </c>
      <c r="I108" s="19"/>
      <c r="J108" s="19"/>
      <c r="K108" s="19" t="s">
        <v>42</v>
      </c>
      <c r="L108" s="19"/>
      <c r="M108" s="19"/>
    </row>
    <row r="109" spans="1:13" ht="12.75">
      <c r="A109" s="41">
        <f t="shared" si="4"/>
      </c>
      <c r="B109" s="41">
        <f t="shared" si="4"/>
      </c>
      <c r="C109" s="41">
        <f t="shared" si="4"/>
      </c>
      <c r="D109" s="41">
        <f t="shared" si="4"/>
      </c>
      <c r="F109">
        <v>23</v>
      </c>
      <c r="G109">
        <v>0.459</v>
      </c>
      <c r="H109" s="19" t="s">
        <v>41</v>
      </c>
      <c r="I109" s="19"/>
      <c r="J109" s="19"/>
      <c r="K109" s="19" t="s">
        <v>42</v>
      </c>
      <c r="L109" s="19"/>
      <c r="M109" s="19"/>
    </row>
    <row r="110" spans="1:13" ht="12.75">
      <c r="A110" s="41">
        <f t="shared" si="4"/>
      </c>
      <c r="B110" s="41">
        <f t="shared" si="4"/>
      </c>
      <c r="C110" s="41">
        <f t="shared" si="4"/>
      </c>
      <c r="D110" s="41">
        <f t="shared" si="4"/>
      </c>
      <c r="F110">
        <v>24</v>
      </c>
      <c r="G110">
        <v>0.451</v>
      </c>
      <c r="H110" s="19" t="s">
        <v>41</v>
      </c>
      <c r="I110" s="19"/>
      <c r="J110" s="19"/>
      <c r="K110" s="19" t="s">
        <v>42</v>
      </c>
      <c r="L110" s="19"/>
      <c r="M110" s="19"/>
    </row>
    <row r="111" spans="1:13" ht="12.75">
      <c r="A111" s="41">
        <f t="shared" si="4"/>
      </c>
      <c r="B111" s="41">
        <f t="shared" si="4"/>
      </c>
      <c r="C111" s="41">
        <f t="shared" si="4"/>
      </c>
      <c r="D111" s="41">
        <f t="shared" si="4"/>
      </c>
      <c r="F111">
        <v>25</v>
      </c>
      <c r="G111">
        <v>0.443</v>
      </c>
      <c r="H111" s="19" t="s">
        <v>41</v>
      </c>
      <c r="I111" s="19"/>
      <c r="J111" s="19"/>
      <c r="K111" s="19" t="s">
        <v>42</v>
      </c>
      <c r="L111" s="19"/>
      <c r="M111" s="19"/>
    </row>
    <row r="112" spans="1:13" ht="12.75">
      <c r="A112" s="41">
        <f t="shared" si="4"/>
      </c>
      <c r="B112" s="41">
        <f t="shared" si="4"/>
      </c>
      <c r="C112" s="41">
        <f t="shared" si="4"/>
      </c>
      <c r="D112" s="41">
        <f t="shared" si="4"/>
      </c>
      <c r="F112">
        <v>26</v>
      </c>
      <c r="G112">
        <v>0.436</v>
      </c>
      <c r="H112" s="19" t="s">
        <v>41</v>
      </c>
      <c r="I112" s="19"/>
      <c r="J112" s="19"/>
      <c r="K112" s="19" t="s">
        <v>42</v>
      </c>
      <c r="L112" s="19"/>
      <c r="M112" s="19"/>
    </row>
    <row r="113" spans="1:13" ht="12.75">
      <c r="A113" s="41">
        <f t="shared" si="4"/>
      </c>
      <c r="B113" s="41">
        <f t="shared" si="4"/>
      </c>
      <c r="C113" s="41">
        <f t="shared" si="4"/>
      </c>
      <c r="D113" s="41">
        <f t="shared" si="4"/>
      </c>
      <c r="F113">
        <v>27</v>
      </c>
      <c r="G113">
        <v>0.429</v>
      </c>
      <c r="H113" s="19" t="s">
        <v>41</v>
      </c>
      <c r="I113" s="19"/>
      <c r="J113" s="19"/>
      <c r="K113" s="19" t="s">
        <v>42</v>
      </c>
      <c r="L113" s="19"/>
      <c r="M113" s="19"/>
    </row>
    <row r="114" spans="1:13" ht="12.75">
      <c r="A114" s="41">
        <f t="shared" si="4"/>
      </c>
      <c r="B114" s="41">
        <f t="shared" si="4"/>
      </c>
      <c r="C114" s="41">
        <f t="shared" si="4"/>
      </c>
      <c r="D114" s="41">
        <f t="shared" si="4"/>
      </c>
      <c r="F114">
        <v>28</v>
      </c>
      <c r="G114">
        <v>0.423</v>
      </c>
      <c r="H114" s="19" t="s">
        <v>41</v>
      </c>
      <c r="I114" s="19"/>
      <c r="J114" s="19"/>
      <c r="K114" s="19" t="s">
        <v>42</v>
      </c>
      <c r="L114" s="19"/>
      <c r="M114" s="19"/>
    </row>
    <row r="115" spans="1:13" ht="12.75">
      <c r="A115" s="41">
        <f t="shared" si="4"/>
      </c>
      <c r="B115" s="41">
        <f t="shared" si="4"/>
      </c>
      <c r="C115" s="41">
        <f t="shared" si="4"/>
      </c>
      <c r="D115" s="41">
        <f t="shared" si="4"/>
      </c>
      <c r="F115">
        <v>29</v>
      </c>
      <c r="G115">
        <v>0.417</v>
      </c>
      <c r="H115" s="19" t="s">
        <v>41</v>
      </c>
      <c r="I115" s="19"/>
      <c r="J115" s="19"/>
      <c r="K115" s="19" t="s">
        <v>42</v>
      </c>
      <c r="L115" s="19"/>
      <c r="M115" s="19"/>
    </row>
    <row r="116" spans="1:13" ht="12.75">
      <c r="A116" s="41">
        <f t="shared" si="4"/>
      </c>
      <c r="B116" s="41">
        <f t="shared" si="4"/>
      </c>
      <c r="C116" s="41">
        <f t="shared" si="4"/>
      </c>
      <c r="D116" s="41">
        <f t="shared" si="4"/>
      </c>
      <c r="F116">
        <v>30</v>
      </c>
      <c r="G116">
        <v>0.412</v>
      </c>
      <c r="H116" s="19" t="s">
        <v>41</v>
      </c>
      <c r="I116" s="19"/>
      <c r="J116" s="19"/>
      <c r="K116" s="19" t="s">
        <v>42</v>
      </c>
      <c r="L116" s="19"/>
      <c r="M116" s="19"/>
    </row>
    <row r="117" spans="1:13" ht="12.75">
      <c r="A117" s="41">
        <f t="shared" si="4"/>
      </c>
      <c r="B117" s="41">
        <f t="shared" si="4"/>
      </c>
      <c r="C117" s="41">
        <f t="shared" si="4"/>
      </c>
      <c r="D117" s="41">
        <f t="shared" si="4"/>
      </c>
      <c r="F117">
        <v>31</v>
      </c>
      <c r="G117">
        <v>0.407</v>
      </c>
      <c r="H117" s="19" t="s">
        <v>41</v>
      </c>
      <c r="I117" s="19"/>
      <c r="J117" s="19"/>
      <c r="K117" s="19" t="s">
        <v>42</v>
      </c>
      <c r="L117" s="19"/>
      <c r="M117" s="19"/>
    </row>
    <row r="118" spans="1:13" ht="12.75">
      <c r="A118" s="41">
        <f t="shared" si="4"/>
      </c>
      <c r="B118" s="41">
        <f t="shared" si="4"/>
      </c>
      <c r="C118" s="41">
        <f t="shared" si="4"/>
      </c>
      <c r="D118" s="41">
        <f t="shared" si="4"/>
      </c>
      <c r="F118">
        <v>32</v>
      </c>
      <c r="G118">
        <v>0.402</v>
      </c>
      <c r="H118" s="19" t="s">
        <v>41</v>
      </c>
      <c r="I118" s="19"/>
      <c r="J118" s="19"/>
      <c r="K118" s="19" t="s">
        <v>42</v>
      </c>
      <c r="L118" s="19"/>
      <c r="M118" s="19"/>
    </row>
    <row r="119" spans="1:13" ht="12.75">
      <c r="A119" s="41">
        <f t="shared" si="4"/>
      </c>
      <c r="B119" s="41">
        <f t="shared" si="4"/>
      </c>
      <c r="C119" s="41">
        <f t="shared" si="4"/>
      </c>
      <c r="D119" s="41">
        <f t="shared" si="4"/>
      </c>
      <c r="F119">
        <v>33</v>
      </c>
      <c r="G119">
        <v>0.397</v>
      </c>
      <c r="H119" s="19" t="s">
        <v>41</v>
      </c>
      <c r="I119" s="19"/>
      <c r="J119" s="19"/>
      <c r="K119" s="19" t="s">
        <v>42</v>
      </c>
      <c r="L119" s="19"/>
      <c r="M119" s="19"/>
    </row>
    <row r="120" spans="1:13" ht="12.75">
      <c r="A120" s="41">
        <f t="shared" si="4"/>
      </c>
      <c r="B120" s="41">
        <f t="shared" si="4"/>
      </c>
      <c r="C120" s="41">
        <f t="shared" si="4"/>
      </c>
      <c r="D120" s="41">
        <f t="shared" si="4"/>
      </c>
      <c r="F120">
        <v>34</v>
      </c>
      <c r="G120">
        <v>0.393</v>
      </c>
      <c r="H120" s="19" t="s">
        <v>41</v>
      </c>
      <c r="I120" s="19"/>
      <c r="J120" s="19"/>
      <c r="K120" s="19" t="s">
        <v>42</v>
      </c>
      <c r="L120" s="19"/>
      <c r="M120" s="19"/>
    </row>
    <row r="121" spans="1:13" ht="12.75">
      <c r="A121" s="41">
        <f t="shared" si="4"/>
      </c>
      <c r="B121" s="41">
        <f t="shared" si="4"/>
      </c>
      <c r="C121" s="41">
        <f t="shared" si="4"/>
      </c>
      <c r="D121" s="41">
        <f t="shared" si="4"/>
      </c>
      <c r="F121">
        <v>35</v>
      </c>
      <c r="G121">
        <v>0.388</v>
      </c>
      <c r="H121" s="19" t="s">
        <v>41</v>
      </c>
      <c r="I121" s="19"/>
      <c r="J121" s="19"/>
      <c r="K121" s="19" t="s">
        <v>42</v>
      </c>
      <c r="L121" s="19"/>
      <c r="M121" s="19"/>
    </row>
    <row r="122" spans="1:13" ht="12.75">
      <c r="A122" s="41">
        <f t="shared" si="4"/>
      </c>
      <c r="B122" s="41">
        <f t="shared" si="4"/>
      </c>
      <c r="C122" s="41">
        <f t="shared" si="4"/>
      </c>
      <c r="D122" s="41">
        <f t="shared" si="4"/>
      </c>
      <c r="F122">
        <v>36</v>
      </c>
      <c r="G122">
        <v>0.384</v>
      </c>
      <c r="H122" s="19" t="s">
        <v>41</v>
      </c>
      <c r="I122" s="19"/>
      <c r="J122" s="19"/>
      <c r="K122" s="19" t="s">
        <v>42</v>
      </c>
      <c r="L122" s="19"/>
      <c r="M122" s="19"/>
    </row>
    <row r="123" spans="1:13" ht="12.75">
      <c r="A123" s="41">
        <f t="shared" si="4"/>
      </c>
      <c r="B123" s="41">
        <f t="shared" si="4"/>
      </c>
      <c r="C123" s="41">
        <f t="shared" si="4"/>
      </c>
      <c r="D123" s="41">
        <f t="shared" si="4"/>
      </c>
      <c r="F123">
        <v>37</v>
      </c>
      <c r="G123">
        <v>0.381</v>
      </c>
      <c r="H123" s="19" t="s">
        <v>41</v>
      </c>
      <c r="I123" s="19"/>
      <c r="J123" s="19"/>
      <c r="K123" s="19" t="s">
        <v>42</v>
      </c>
      <c r="L123" s="19"/>
      <c r="M123" s="19"/>
    </row>
    <row r="124" spans="1:13" ht="12.75">
      <c r="A124" s="41">
        <f t="shared" si="4"/>
      </c>
      <c r="B124" s="41">
        <f t="shared" si="4"/>
      </c>
      <c r="C124" s="41">
        <f t="shared" si="4"/>
      </c>
      <c r="D124" s="41">
        <f t="shared" si="4"/>
      </c>
      <c r="F124">
        <v>38</v>
      </c>
      <c r="G124">
        <v>0.377</v>
      </c>
      <c r="H124" s="19" t="s">
        <v>41</v>
      </c>
      <c r="I124" s="19"/>
      <c r="J124" s="19"/>
      <c r="K124" s="19" t="s">
        <v>42</v>
      </c>
      <c r="L124" s="19"/>
      <c r="M124" s="19"/>
    </row>
    <row r="125" spans="1:13" ht="12.75">
      <c r="A125" s="41">
        <f t="shared" si="4"/>
      </c>
      <c r="B125" s="41">
        <f t="shared" si="4"/>
      </c>
      <c r="C125" s="41">
        <f t="shared" si="4"/>
      </c>
      <c r="D125" s="41">
        <f t="shared" si="4"/>
      </c>
      <c r="F125">
        <v>39</v>
      </c>
      <c r="G125">
        <v>0.374</v>
      </c>
      <c r="H125" s="19" t="s">
        <v>41</v>
      </c>
      <c r="I125" s="19"/>
      <c r="J125" s="19"/>
      <c r="K125" s="19" t="s">
        <v>42</v>
      </c>
      <c r="L125" s="19"/>
      <c r="M125" s="19"/>
    </row>
    <row r="126" spans="1:13" ht="12.75">
      <c r="A126" s="41">
        <f t="shared" si="4"/>
      </c>
      <c r="B126" s="41">
        <f t="shared" si="4"/>
      </c>
      <c r="C126" s="41">
        <f t="shared" si="4"/>
      </c>
      <c r="D126" s="41">
        <f t="shared" si="4"/>
      </c>
      <c r="F126">
        <v>40</v>
      </c>
      <c r="G126">
        <v>0.371</v>
      </c>
      <c r="H126" s="19" t="s">
        <v>41</v>
      </c>
      <c r="I126" s="19"/>
      <c r="J126" s="19"/>
      <c r="K126" s="19" t="s">
        <v>42</v>
      </c>
      <c r="L126" s="19"/>
      <c r="M126" s="19"/>
    </row>
    <row r="127" spans="1:13" ht="12.75">
      <c r="A127" s="41">
        <f t="shared" si="4"/>
      </c>
      <c r="B127" s="41">
        <f t="shared" si="4"/>
      </c>
      <c r="C127" s="41">
        <f t="shared" si="4"/>
      </c>
      <c r="D127" s="41">
        <f t="shared" si="4"/>
      </c>
      <c r="F127">
        <v>41</v>
      </c>
      <c r="G127">
        <v>0.371</v>
      </c>
      <c r="H127" s="19" t="s">
        <v>41</v>
      </c>
      <c r="I127" s="19"/>
      <c r="J127" s="19"/>
      <c r="K127" s="19" t="s">
        <v>42</v>
      </c>
      <c r="L127" s="19"/>
      <c r="M127" s="19"/>
    </row>
    <row r="128" spans="1:13" ht="12.75">
      <c r="A128" s="41">
        <f aca="true" t="shared" si="5" ref="A128:D147">IF($F56="an outlier","OUTLIER",IF($C56&gt;0,A56,""))</f>
      </c>
      <c r="B128" s="41">
        <f t="shared" si="5"/>
      </c>
      <c r="C128" s="41">
        <f t="shared" si="5"/>
      </c>
      <c r="D128" s="41">
        <f t="shared" si="5"/>
      </c>
      <c r="F128">
        <v>42</v>
      </c>
      <c r="G128">
        <v>0.371</v>
      </c>
      <c r="H128" s="19" t="s">
        <v>41</v>
      </c>
      <c r="I128" s="19"/>
      <c r="J128" s="19"/>
      <c r="K128" s="19" t="s">
        <v>42</v>
      </c>
      <c r="L128" s="19"/>
      <c r="M128" s="19"/>
    </row>
    <row r="129" spans="1:13" ht="12.75">
      <c r="A129" s="41">
        <f t="shared" si="5"/>
      </c>
      <c r="B129" s="41">
        <f t="shared" si="5"/>
      </c>
      <c r="C129" s="41">
        <f t="shared" si="5"/>
      </c>
      <c r="D129" s="41">
        <f t="shared" si="5"/>
      </c>
      <c r="F129">
        <v>43</v>
      </c>
      <c r="G129">
        <v>0.371</v>
      </c>
      <c r="H129" s="19" t="s">
        <v>41</v>
      </c>
      <c r="I129" s="19"/>
      <c r="J129" s="19"/>
      <c r="K129" s="19" t="s">
        <v>42</v>
      </c>
      <c r="L129" s="19"/>
      <c r="M129" s="19"/>
    </row>
    <row r="130" spans="1:13" ht="12.75">
      <c r="A130" s="41">
        <f t="shared" si="5"/>
      </c>
      <c r="B130" s="41">
        <f t="shared" si="5"/>
      </c>
      <c r="C130" s="41">
        <f t="shared" si="5"/>
      </c>
      <c r="D130" s="41">
        <f t="shared" si="5"/>
      </c>
      <c r="F130">
        <v>44</v>
      </c>
      <c r="G130">
        <v>0.371</v>
      </c>
      <c r="H130" s="19" t="s">
        <v>41</v>
      </c>
      <c r="I130" s="19"/>
      <c r="J130" s="19"/>
      <c r="K130" s="19" t="s">
        <v>42</v>
      </c>
      <c r="L130" s="19"/>
      <c r="M130" s="19"/>
    </row>
    <row r="131" spans="1:13" ht="12.75">
      <c r="A131" s="41">
        <f t="shared" si="5"/>
      </c>
      <c r="B131" s="41">
        <f t="shared" si="5"/>
      </c>
      <c r="C131" s="41">
        <f t="shared" si="5"/>
      </c>
      <c r="D131" s="41">
        <f t="shared" si="5"/>
      </c>
      <c r="F131">
        <v>45</v>
      </c>
      <c r="G131">
        <v>0.371</v>
      </c>
      <c r="H131" s="19" t="s">
        <v>41</v>
      </c>
      <c r="I131" s="19"/>
      <c r="J131" s="19"/>
      <c r="K131" s="19" t="s">
        <v>42</v>
      </c>
      <c r="L131" s="19"/>
      <c r="M131" s="19"/>
    </row>
    <row r="132" spans="1:13" ht="12.75">
      <c r="A132" s="41">
        <f t="shared" si="5"/>
      </c>
      <c r="B132" s="41">
        <f t="shared" si="5"/>
      </c>
      <c r="C132" s="41">
        <f t="shared" si="5"/>
      </c>
      <c r="D132" s="41">
        <f t="shared" si="5"/>
      </c>
      <c r="F132">
        <v>46</v>
      </c>
      <c r="G132">
        <v>0.371</v>
      </c>
      <c r="H132" s="19" t="s">
        <v>41</v>
      </c>
      <c r="I132" s="19"/>
      <c r="J132" s="19"/>
      <c r="K132" s="19" t="s">
        <v>42</v>
      </c>
      <c r="L132" s="19"/>
      <c r="M132" s="19"/>
    </row>
    <row r="133" spans="1:13" ht="12.75">
      <c r="A133" s="41">
        <f t="shared" si="5"/>
      </c>
      <c r="B133" s="41">
        <f t="shared" si="5"/>
      </c>
      <c r="C133" s="41">
        <f t="shared" si="5"/>
      </c>
      <c r="D133" s="41">
        <f t="shared" si="5"/>
      </c>
      <c r="F133">
        <v>47</v>
      </c>
      <c r="G133">
        <v>0.371</v>
      </c>
      <c r="H133" s="19" t="s">
        <v>41</v>
      </c>
      <c r="I133" s="19"/>
      <c r="J133" s="19"/>
      <c r="K133" s="19" t="s">
        <v>42</v>
      </c>
      <c r="L133" s="19"/>
      <c r="M133" s="19"/>
    </row>
    <row r="134" spans="1:13" ht="12.75">
      <c r="A134" s="41">
        <f t="shared" si="5"/>
      </c>
      <c r="B134" s="41">
        <f t="shared" si="5"/>
      </c>
      <c r="C134" s="41">
        <f t="shared" si="5"/>
      </c>
      <c r="D134" s="41">
        <f t="shared" si="5"/>
      </c>
      <c r="F134">
        <v>48</v>
      </c>
      <c r="G134">
        <v>0.371</v>
      </c>
      <c r="H134" s="19" t="s">
        <v>41</v>
      </c>
      <c r="I134" s="19"/>
      <c r="J134" s="19"/>
      <c r="K134" s="19" t="s">
        <v>42</v>
      </c>
      <c r="L134" s="19"/>
      <c r="M134" s="19"/>
    </row>
    <row r="135" spans="1:13" ht="12.75">
      <c r="A135" s="41">
        <f t="shared" si="5"/>
      </c>
      <c r="B135" s="41">
        <f t="shared" si="5"/>
      </c>
      <c r="C135" s="41">
        <f t="shared" si="5"/>
      </c>
      <c r="D135" s="41">
        <f t="shared" si="5"/>
      </c>
      <c r="F135">
        <v>49</v>
      </c>
      <c r="G135">
        <v>0.371</v>
      </c>
      <c r="H135" s="19" t="s">
        <v>41</v>
      </c>
      <c r="I135" s="19"/>
      <c r="J135" s="19"/>
      <c r="K135" s="19" t="s">
        <v>42</v>
      </c>
      <c r="L135" s="19"/>
      <c r="M135" s="19"/>
    </row>
    <row r="136" spans="1:13" ht="12.75">
      <c r="A136" s="41">
        <f t="shared" si="5"/>
      </c>
      <c r="B136" s="41">
        <f t="shared" si="5"/>
      </c>
      <c r="C136" s="41">
        <f t="shared" si="5"/>
      </c>
      <c r="D136" s="41">
        <f t="shared" si="5"/>
      </c>
      <c r="F136">
        <v>50</v>
      </c>
      <c r="G136">
        <v>0.371</v>
      </c>
      <c r="H136" s="19" t="s">
        <v>41</v>
      </c>
      <c r="I136" s="19"/>
      <c r="J136" s="19"/>
      <c r="K136" s="19" t="s">
        <v>42</v>
      </c>
      <c r="L136" s="19"/>
      <c r="M136" s="19"/>
    </row>
    <row r="137" spans="1:13" ht="12.75">
      <c r="A137" s="41">
        <f t="shared" si="5"/>
      </c>
      <c r="B137" s="41">
        <f t="shared" si="5"/>
      </c>
      <c r="C137" s="41">
        <f t="shared" si="5"/>
      </c>
      <c r="D137" s="41">
        <f t="shared" si="5"/>
      </c>
      <c r="F137">
        <v>51</v>
      </c>
      <c r="G137">
        <v>0.371</v>
      </c>
      <c r="H137" s="19" t="s">
        <v>41</v>
      </c>
      <c r="I137" s="19"/>
      <c r="J137" s="19"/>
      <c r="K137" s="19" t="s">
        <v>42</v>
      </c>
      <c r="L137" s="19"/>
      <c r="M137" s="19"/>
    </row>
    <row r="138" spans="1:13" ht="12.75">
      <c r="A138" s="41">
        <f t="shared" si="5"/>
      </c>
      <c r="B138" s="41">
        <f t="shared" si="5"/>
      </c>
      <c r="C138" s="41">
        <f t="shared" si="5"/>
      </c>
      <c r="D138" s="41">
        <f t="shared" si="5"/>
      </c>
      <c r="F138">
        <v>52</v>
      </c>
      <c r="G138">
        <v>0.371</v>
      </c>
      <c r="H138" s="19" t="s">
        <v>41</v>
      </c>
      <c r="I138" s="19"/>
      <c r="J138" s="19"/>
      <c r="K138" s="19" t="s">
        <v>42</v>
      </c>
      <c r="L138" s="19"/>
      <c r="M138" s="19"/>
    </row>
    <row r="139" spans="1:13" ht="12.75">
      <c r="A139" s="41">
        <f t="shared" si="5"/>
      </c>
      <c r="B139" s="41">
        <f t="shared" si="5"/>
      </c>
      <c r="C139" s="41">
        <f t="shared" si="5"/>
      </c>
      <c r="D139" s="41">
        <f t="shared" si="5"/>
      </c>
      <c r="F139">
        <v>53</v>
      </c>
      <c r="G139">
        <v>0.371</v>
      </c>
      <c r="H139" s="19" t="s">
        <v>41</v>
      </c>
      <c r="I139" s="19"/>
      <c r="J139" s="19"/>
      <c r="K139" s="19" t="s">
        <v>42</v>
      </c>
      <c r="L139" s="19"/>
      <c r="M139" s="19"/>
    </row>
    <row r="140" spans="1:13" ht="12.75">
      <c r="A140" s="41">
        <f t="shared" si="5"/>
      </c>
      <c r="B140" s="41">
        <f t="shared" si="5"/>
      </c>
      <c r="C140" s="41">
        <f t="shared" si="5"/>
      </c>
      <c r="D140" s="41">
        <f t="shared" si="5"/>
      </c>
      <c r="F140">
        <v>54</v>
      </c>
      <c r="G140">
        <v>0.371</v>
      </c>
      <c r="H140" s="19" t="s">
        <v>41</v>
      </c>
      <c r="I140" s="19"/>
      <c r="J140" s="19"/>
      <c r="K140" s="19" t="s">
        <v>42</v>
      </c>
      <c r="L140" s="19"/>
      <c r="M140" s="19"/>
    </row>
    <row r="141" spans="1:13" ht="12.75">
      <c r="A141" s="41">
        <f t="shared" si="5"/>
      </c>
      <c r="B141" s="41">
        <f t="shared" si="5"/>
      </c>
      <c r="C141" s="41">
        <f t="shared" si="5"/>
      </c>
      <c r="D141" s="41">
        <f t="shared" si="5"/>
      </c>
      <c r="F141">
        <v>55</v>
      </c>
      <c r="G141">
        <v>0.371</v>
      </c>
      <c r="H141" s="19" t="s">
        <v>41</v>
      </c>
      <c r="I141" s="19"/>
      <c r="J141" s="19"/>
      <c r="K141" s="19" t="s">
        <v>42</v>
      </c>
      <c r="L141" s="19"/>
      <c r="M141" s="19"/>
    </row>
    <row r="142" spans="1:13" ht="12.75">
      <c r="A142" s="41">
        <f t="shared" si="5"/>
      </c>
      <c r="B142" s="41">
        <f t="shared" si="5"/>
      </c>
      <c r="C142" s="41">
        <f t="shared" si="5"/>
      </c>
      <c r="D142" s="41">
        <f t="shared" si="5"/>
      </c>
      <c r="F142">
        <v>56</v>
      </c>
      <c r="G142">
        <v>0.371</v>
      </c>
      <c r="H142" s="19" t="s">
        <v>41</v>
      </c>
      <c r="I142" s="19"/>
      <c r="J142" s="19"/>
      <c r="K142" s="19" t="s">
        <v>42</v>
      </c>
      <c r="L142" s="19"/>
      <c r="M142" s="19"/>
    </row>
    <row r="143" spans="1:13" ht="12.75">
      <c r="A143" s="41">
        <f t="shared" si="5"/>
      </c>
      <c r="B143" s="41">
        <f t="shared" si="5"/>
      </c>
      <c r="C143" s="41">
        <f t="shared" si="5"/>
      </c>
      <c r="D143" s="41">
        <f t="shared" si="5"/>
      </c>
      <c r="F143">
        <v>57</v>
      </c>
      <c r="G143">
        <v>0.371</v>
      </c>
      <c r="H143" s="19" t="s">
        <v>41</v>
      </c>
      <c r="I143" s="19"/>
      <c r="J143" s="19"/>
      <c r="K143" s="19" t="s">
        <v>42</v>
      </c>
      <c r="L143" s="19"/>
      <c r="M143" s="19"/>
    </row>
    <row r="144" spans="1:13" ht="12.75">
      <c r="A144" s="41">
        <f t="shared" si="5"/>
      </c>
      <c r="B144" s="41">
        <f t="shared" si="5"/>
      </c>
      <c r="C144" s="41">
        <f t="shared" si="5"/>
      </c>
      <c r="D144" s="41">
        <f t="shared" si="5"/>
      </c>
      <c r="F144">
        <v>58</v>
      </c>
      <c r="G144">
        <v>0.371</v>
      </c>
      <c r="H144" s="19" t="s">
        <v>41</v>
      </c>
      <c r="I144" s="19"/>
      <c r="J144" s="19"/>
      <c r="K144" s="19" t="s">
        <v>42</v>
      </c>
      <c r="L144" s="19"/>
      <c r="M144" s="19"/>
    </row>
    <row r="145" spans="1:13" ht="12.75">
      <c r="A145" s="41">
        <f t="shared" si="5"/>
      </c>
      <c r="B145" s="41">
        <f t="shared" si="5"/>
      </c>
      <c r="C145" s="41">
        <f t="shared" si="5"/>
      </c>
      <c r="D145" s="41">
        <f t="shared" si="5"/>
      </c>
      <c r="F145">
        <v>59</v>
      </c>
      <c r="G145">
        <v>0.371</v>
      </c>
      <c r="H145" s="19" t="s">
        <v>41</v>
      </c>
      <c r="I145" s="19"/>
      <c r="J145" s="19"/>
      <c r="K145" s="19" t="s">
        <v>42</v>
      </c>
      <c r="L145" s="19"/>
      <c r="M145" s="19"/>
    </row>
    <row r="146" spans="1:13" ht="12.75">
      <c r="A146" s="41">
        <f t="shared" si="5"/>
      </c>
      <c r="B146" s="41">
        <f t="shared" si="5"/>
      </c>
      <c r="C146" s="41">
        <f t="shared" si="5"/>
      </c>
      <c r="D146" s="41">
        <f t="shared" si="5"/>
      </c>
      <c r="F146">
        <v>60</v>
      </c>
      <c r="G146">
        <v>0.371</v>
      </c>
      <c r="H146" s="19" t="s">
        <v>41</v>
      </c>
      <c r="I146" s="19"/>
      <c r="J146" s="19"/>
      <c r="K146" s="19" t="s">
        <v>42</v>
      </c>
      <c r="L146" s="19"/>
      <c r="M146" s="19"/>
    </row>
    <row r="147" spans="1:13" ht="12.75">
      <c r="A147" s="41">
        <f t="shared" si="5"/>
      </c>
      <c r="B147" s="41">
        <f t="shared" si="5"/>
      </c>
      <c r="C147" s="41">
        <f t="shared" si="5"/>
      </c>
      <c r="D147" s="41">
        <f t="shared" si="5"/>
      </c>
      <c r="F147">
        <v>61</v>
      </c>
      <c r="G147">
        <v>0.371</v>
      </c>
      <c r="H147" s="19" t="s">
        <v>41</v>
      </c>
      <c r="I147" s="19"/>
      <c r="J147" s="19"/>
      <c r="K147" s="19" t="s">
        <v>42</v>
      </c>
      <c r="L147" s="19"/>
      <c r="M147" s="19"/>
    </row>
    <row r="148" spans="1:13" ht="12.75">
      <c r="A148" s="41">
        <f aca="true" t="shared" si="6" ref="A148:D150">IF($F76="an outlier","OUTLIER",IF($C76&gt;0,A76,""))</f>
      </c>
      <c r="B148" s="41">
        <f t="shared" si="6"/>
      </c>
      <c r="C148" s="41">
        <f t="shared" si="6"/>
      </c>
      <c r="D148" s="41">
        <f t="shared" si="6"/>
      </c>
      <c r="F148">
        <v>62</v>
      </c>
      <c r="G148">
        <v>0.371</v>
      </c>
      <c r="H148" s="19" t="s">
        <v>41</v>
      </c>
      <c r="I148" s="19"/>
      <c r="J148" s="19"/>
      <c r="K148" s="19" t="s">
        <v>42</v>
      </c>
      <c r="L148" s="19"/>
      <c r="M148" s="19"/>
    </row>
    <row r="149" spans="1:13" ht="12.75">
      <c r="A149" s="41">
        <f t="shared" si="6"/>
      </c>
      <c r="B149" s="41">
        <f t="shared" si="6"/>
      </c>
      <c r="C149" s="41">
        <f t="shared" si="6"/>
      </c>
      <c r="D149" s="41">
        <f t="shared" si="6"/>
      </c>
      <c r="F149">
        <v>63</v>
      </c>
      <c r="G149">
        <v>0.371</v>
      </c>
      <c r="H149" s="19" t="s">
        <v>41</v>
      </c>
      <c r="I149" s="19"/>
      <c r="J149" s="19"/>
      <c r="K149" s="19" t="s">
        <v>42</v>
      </c>
      <c r="L149" s="19"/>
      <c r="M149" s="19"/>
    </row>
    <row r="150" spans="1:13" ht="12.75">
      <c r="A150" s="41">
        <f t="shared" si="6"/>
      </c>
      <c r="B150" s="41">
        <f t="shared" si="6"/>
      </c>
      <c r="C150" s="41">
        <f t="shared" si="6"/>
      </c>
      <c r="D150" s="41">
        <f t="shared" si="6"/>
      </c>
      <c r="F150">
        <v>64</v>
      </c>
      <c r="G150">
        <v>0.371</v>
      </c>
      <c r="H150" s="19" t="s">
        <v>41</v>
      </c>
      <c r="I150" s="19"/>
      <c r="J150" s="19"/>
      <c r="K150" s="19" t="s">
        <v>42</v>
      </c>
      <c r="L150" s="19"/>
      <c r="M150" s="19"/>
    </row>
    <row r="151" spans="1:13" ht="12.75">
      <c r="A151" s="41">
        <f aca="true" t="shared" si="7" ref="A151:D153">IF($F79="an outlier","OUTLIER",IF($C79&gt;0,A79,""))</f>
      </c>
      <c r="B151" s="41">
        <f t="shared" si="7"/>
      </c>
      <c r="C151" s="41">
        <f t="shared" si="7"/>
      </c>
      <c r="D151" s="41">
        <f t="shared" si="7"/>
      </c>
      <c r="F151">
        <v>65</v>
      </c>
      <c r="G151">
        <v>0.371</v>
      </c>
      <c r="H151" s="19" t="s">
        <v>41</v>
      </c>
      <c r="I151" s="19"/>
      <c r="J151" s="19"/>
      <c r="K151" s="19" t="s">
        <v>42</v>
      </c>
      <c r="L151" s="19"/>
      <c r="M151" s="19"/>
    </row>
    <row r="152" spans="1:13" ht="12.75">
      <c r="A152" s="41">
        <f t="shared" si="7"/>
      </c>
      <c r="B152" s="41">
        <f t="shared" si="7"/>
      </c>
      <c r="C152" s="41">
        <f t="shared" si="7"/>
      </c>
      <c r="D152" s="41">
        <f t="shared" si="7"/>
      </c>
      <c r="F152">
        <v>66</v>
      </c>
      <c r="G152">
        <v>0.371</v>
      </c>
      <c r="H152" s="19" t="s">
        <v>41</v>
      </c>
      <c r="I152" s="19"/>
      <c r="J152" s="19"/>
      <c r="K152" s="19" t="s">
        <v>42</v>
      </c>
      <c r="L152" s="19"/>
      <c r="M152" s="19"/>
    </row>
    <row r="153" spans="1:4" ht="12.75">
      <c r="A153" s="41">
        <f t="shared" si="7"/>
      </c>
      <c r="B153" s="41">
        <f t="shared" si="7"/>
      </c>
      <c r="C153" s="41">
        <f t="shared" si="7"/>
      </c>
      <c r="D153" s="41">
        <f t="shared" si="7"/>
      </c>
    </row>
    <row r="154" spans="2:6" ht="14.25">
      <c r="B154" s="5"/>
      <c r="C154" s="5"/>
      <c r="D154" s="5"/>
      <c r="E154" s="9" t="s">
        <v>43</v>
      </c>
      <c r="F154" t="s">
        <v>44</v>
      </c>
    </row>
    <row r="155" spans="5:6" ht="14.25">
      <c r="E155" s="9"/>
      <c r="F155" t="s">
        <v>45</v>
      </c>
    </row>
    <row r="156" ht="12.75">
      <c r="F156" t="s">
        <v>46</v>
      </c>
    </row>
    <row r="157" ht="12.75">
      <c r="F157" t="s">
        <v>47</v>
      </c>
    </row>
    <row r="158" ht="12.75">
      <c r="F158" t="s">
        <v>48</v>
      </c>
    </row>
    <row r="159" spans="2:6" ht="14.25">
      <c r="B159" s="5"/>
      <c r="C159" s="5"/>
      <c r="D159" s="5"/>
      <c r="E159" s="9" t="s">
        <v>38</v>
      </c>
      <c r="F159" t="s">
        <v>49</v>
      </c>
    </row>
  </sheetData>
  <sheetProtection/>
  <mergeCells count="1">
    <mergeCell ref="C12:D12"/>
  </mergeCells>
  <printOptions/>
  <pageMargins left="0.75" right="0.75" top="0.5" bottom="0.5" header="0.25" footer="0.5"/>
  <pageSetup horizontalDpi="300" verticalDpi="300" orientation="landscape" scale="65" r:id="rId1"/>
  <headerFooter alignWithMargins="0">
    <oddHeader>&amp;C&amp;"Arial,Bold"&amp;14OUTLIER TEST FOR QUALIFICATION SETS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</dc:creator>
  <cp:keywords/>
  <dc:description/>
  <cp:lastModifiedBy> </cp:lastModifiedBy>
  <cp:lastPrinted>2001-09-17T14:00:53Z</cp:lastPrinted>
  <dcterms:created xsi:type="dcterms:W3CDTF">1999-02-16T15:41:09Z</dcterms:created>
  <dcterms:modified xsi:type="dcterms:W3CDTF">2010-06-24T21:30:46Z</dcterms:modified>
  <cp:category/>
  <cp:version/>
  <cp:contentType/>
  <cp:contentStatus/>
</cp:coreProperties>
</file>